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525" windowWidth="19320" windowHeight="11760"/>
  </bookViews>
  <sheets>
    <sheet name="Geno Interest Calc Open" sheetId="5" r:id="rId1"/>
    <sheet name="Geno Interest Calc" sheetId="1" r:id="rId2"/>
  </sheets>
  <calcPr calcId="124519"/>
</workbook>
</file>

<file path=xl/calcChain.xml><?xml version="1.0" encoding="utf-8"?>
<calcChain xmlns="http://schemas.openxmlformats.org/spreadsheetml/2006/main">
  <c r="N15" i="5"/>
  <c r="J15"/>
  <c r="O15" s="1"/>
  <c r="J16"/>
  <c r="O16" s="1"/>
  <c r="C16"/>
  <c r="G17"/>
  <c r="F17"/>
  <c r="Q35" i="1"/>
  <c r="E32"/>
  <c r="M32"/>
  <c r="N32" s="1"/>
  <c r="S32" s="1"/>
  <c r="E33"/>
  <c r="M33" s="1"/>
  <c r="N33" s="1"/>
  <c r="S33" s="1"/>
  <c r="E34"/>
  <c r="M34"/>
  <c r="N34" s="1"/>
  <c r="S34" s="1"/>
  <c r="E35"/>
  <c r="M35" s="1"/>
  <c r="N35" s="1"/>
  <c r="S35" s="1"/>
  <c r="M27" i="5"/>
  <c r="M28"/>
  <c r="M29"/>
  <c r="M30"/>
  <c r="M31"/>
  <c r="M6"/>
  <c r="J6"/>
  <c r="O6" s="1"/>
  <c r="M2"/>
  <c r="N2" s="1"/>
  <c r="C2"/>
  <c r="I2" s="1"/>
  <c r="J2" s="1"/>
  <c r="O2" s="1"/>
  <c r="M3"/>
  <c r="N3" s="1"/>
  <c r="C3"/>
  <c r="I3" s="1"/>
  <c r="J3" s="1"/>
  <c r="O3" s="1"/>
  <c r="M4"/>
  <c r="N4"/>
  <c r="C4"/>
  <c r="I4"/>
  <c r="J4" s="1"/>
  <c r="O4" s="1"/>
  <c r="M5"/>
  <c r="N5" s="1"/>
  <c r="C5"/>
  <c r="I5" s="1"/>
  <c r="J5" s="1"/>
  <c r="O5" s="1"/>
  <c r="M7"/>
  <c r="N7"/>
  <c r="C7"/>
  <c r="I7"/>
  <c r="J7" s="1"/>
  <c r="O7" s="1"/>
  <c r="M8"/>
  <c r="N8" s="1"/>
  <c r="C8"/>
  <c r="I8" s="1"/>
  <c r="J8" s="1"/>
  <c r="O8" s="1"/>
  <c r="M9"/>
  <c r="N9"/>
  <c r="C9"/>
  <c r="I9"/>
  <c r="J9" s="1"/>
  <c r="O9" s="1"/>
  <c r="M10"/>
  <c r="N10" s="1"/>
  <c r="C10"/>
  <c r="I10" s="1"/>
  <c r="J10" s="1"/>
  <c r="O10" s="1"/>
  <c r="M11"/>
  <c r="N11"/>
  <c r="C11"/>
  <c r="I11"/>
  <c r="J11" s="1"/>
  <c r="O11" s="1"/>
  <c r="M12"/>
  <c r="N12" s="1"/>
  <c r="C12"/>
  <c r="I12" s="1"/>
  <c r="J12" s="1"/>
  <c r="O12" s="1"/>
  <c r="M13"/>
  <c r="N13"/>
  <c r="C13"/>
  <c r="I13"/>
  <c r="J13" s="1"/>
  <c r="O13" s="1"/>
  <c r="M14"/>
  <c r="N14" s="1"/>
  <c r="C14"/>
  <c r="I14" s="1"/>
  <c r="J14" s="1"/>
  <c r="O14" s="1"/>
  <c r="N6"/>
  <c r="M19"/>
  <c r="N19" s="1"/>
  <c r="C19"/>
  <c r="I19" s="1"/>
  <c r="J19" s="1"/>
  <c r="M20"/>
  <c r="N20" s="1"/>
  <c r="C20"/>
  <c r="I20" s="1"/>
  <c r="J20" s="1"/>
  <c r="M21"/>
  <c r="N21" s="1"/>
  <c r="C21"/>
  <c r="I21" s="1"/>
  <c r="J21" s="1"/>
  <c r="N31"/>
  <c r="J32"/>
  <c r="O32" s="1"/>
  <c r="N32"/>
  <c r="J33"/>
  <c r="O33" s="1"/>
  <c r="N33"/>
  <c r="J37"/>
  <c r="N37"/>
  <c r="O37"/>
  <c r="O38" s="1"/>
  <c r="G38"/>
  <c r="G40" s="1"/>
  <c r="G22"/>
  <c r="G34"/>
  <c r="F38"/>
  <c r="F40" s="1"/>
  <c r="F22"/>
  <c r="F34"/>
  <c r="N28"/>
  <c r="N29"/>
  <c r="N30"/>
  <c r="M26"/>
  <c r="N26"/>
  <c r="C26"/>
  <c r="I26" s="1"/>
  <c r="J26" s="1"/>
  <c r="O26" s="1"/>
  <c r="N27"/>
  <c r="C27"/>
  <c r="I27" s="1"/>
  <c r="J27" s="1"/>
  <c r="O27" s="1"/>
  <c r="M25"/>
  <c r="N25" s="1"/>
  <c r="C25"/>
  <c r="I25" s="1"/>
  <c r="J25" s="1"/>
  <c r="C28"/>
  <c r="I28" s="1"/>
  <c r="J28" s="1"/>
  <c r="O28" s="1"/>
  <c r="C29"/>
  <c r="I29" s="1"/>
  <c r="J29" s="1"/>
  <c r="O29" s="1"/>
  <c r="C30"/>
  <c r="I30" s="1"/>
  <c r="J30" s="1"/>
  <c r="O30" s="1"/>
  <c r="C31"/>
  <c r="I31" s="1"/>
  <c r="J31" s="1"/>
  <c r="O31" s="1"/>
  <c r="O34" s="1"/>
  <c r="C32"/>
  <c r="C33"/>
  <c r="E3" i="1"/>
  <c r="M3" s="1"/>
  <c r="N3" s="1"/>
  <c r="S3" s="1"/>
  <c r="E4"/>
  <c r="M4"/>
  <c r="N4" s="1"/>
  <c r="S4" s="1"/>
  <c r="E5"/>
  <c r="M5" s="1"/>
  <c r="N5" s="1"/>
  <c r="S5" s="1"/>
  <c r="E6"/>
  <c r="M6"/>
  <c r="N6" s="1"/>
  <c r="S6" s="1"/>
  <c r="E7"/>
  <c r="M7" s="1"/>
  <c r="N7" s="1"/>
  <c r="S7" s="1"/>
  <c r="E8"/>
  <c r="M8"/>
  <c r="N8" s="1"/>
  <c r="S8" s="1"/>
  <c r="E9"/>
  <c r="M9" s="1"/>
  <c r="N9" s="1"/>
  <c r="S9" s="1"/>
  <c r="E10"/>
  <c r="M10"/>
  <c r="N10" s="1"/>
  <c r="S10" s="1"/>
  <c r="E11"/>
  <c r="M11" s="1"/>
  <c r="N11" s="1"/>
  <c r="S11" s="1"/>
  <c r="E12"/>
  <c r="M12"/>
  <c r="N12" s="1"/>
  <c r="S12" s="1"/>
  <c r="E13"/>
  <c r="M13" s="1"/>
  <c r="N13" s="1"/>
  <c r="S13" s="1"/>
  <c r="E14"/>
  <c r="M14"/>
  <c r="N14" s="1"/>
  <c r="S14" s="1"/>
  <c r="E15"/>
  <c r="M15" s="1"/>
  <c r="N15" s="1"/>
  <c r="S15" s="1"/>
  <c r="E16"/>
  <c r="M16"/>
  <c r="N16" s="1"/>
  <c r="S16" s="1"/>
  <c r="E17"/>
  <c r="M17" s="1"/>
  <c r="N17" s="1"/>
  <c r="S17" s="1"/>
  <c r="E18"/>
  <c r="M18"/>
  <c r="N18" s="1"/>
  <c r="S18" s="1"/>
  <c r="E19"/>
  <c r="M19" s="1"/>
  <c r="N19" s="1"/>
  <c r="S19" s="1"/>
  <c r="E20"/>
  <c r="M20"/>
  <c r="N20" s="1"/>
  <c r="S20" s="1"/>
  <c r="E21"/>
  <c r="M21" s="1"/>
  <c r="N21" s="1"/>
  <c r="S21" s="1"/>
  <c r="E22"/>
  <c r="M22"/>
  <c r="N22" s="1"/>
  <c r="S22" s="1"/>
  <c r="E23"/>
  <c r="M23" s="1"/>
  <c r="N23" s="1"/>
  <c r="S23" s="1"/>
  <c r="E24"/>
  <c r="M24"/>
  <c r="N24" s="1"/>
  <c r="S24" s="1"/>
  <c r="E25"/>
  <c r="M25" s="1"/>
  <c r="N25" s="1"/>
  <c r="S25" s="1"/>
  <c r="E26"/>
  <c r="M26"/>
  <c r="N26" s="1"/>
  <c r="S26" s="1"/>
  <c r="E27"/>
  <c r="M27" s="1"/>
  <c r="N27" s="1"/>
  <c r="S27" s="1"/>
  <c r="E28"/>
  <c r="M28"/>
  <c r="N28" s="1"/>
  <c r="S28" s="1"/>
  <c r="E29"/>
  <c r="M29" s="1"/>
  <c r="N29" s="1"/>
  <c r="S29" s="1"/>
  <c r="E30"/>
  <c r="M30"/>
  <c r="N30" s="1"/>
  <c r="S30" s="1"/>
  <c r="E31"/>
  <c r="M31" s="1"/>
  <c r="N31" s="1"/>
  <c r="S31" s="1"/>
  <c r="E2"/>
  <c r="M2"/>
  <c r="N2" s="1"/>
  <c r="S2" s="1"/>
  <c r="S39" s="1"/>
  <c r="R35"/>
  <c r="Q3"/>
  <c r="R3"/>
  <c r="Q4"/>
  <c r="R4"/>
  <c r="Q5"/>
  <c r="R5"/>
  <c r="Q6"/>
  <c r="R6"/>
  <c r="Q7"/>
  <c r="R7"/>
  <c r="Q8"/>
  <c r="R8"/>
  <c r="Q9"/>
  <c r="R9"/>
  <c r="Q10"/>
  <c r="R10"/>
  <c r="Q11"/>
  <c r="R11"/>
  <c r="Q12"/>
  <c r="R12"/>
  <c r="Q13"/>
  <c r="R13"/>
  <c r="Q14"/>
  <c r="R14"/>
  <c r="Q15"/>
  <c r="R15"/>
  <c r="Q16"/>
  <c r="R16"/>
  <c r="Q17"/>
  <c r="R17"/>
  <c r="Q18"/>
  <c r="R18"/>
  <c r="Q19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Q31"/>
  <c r="R31"/>
  <c r="Q32"/>
  <c r="R32"/>
  <c r="Q33"/>
  <c r="R33"/>
  <c r="Q34"/>
  <c r="R34"/>
  <c r="Q2"/>
  <c r="R2"/>
  <c r="C6" i="5"/>
  <c r="J3" i="1"/>
  <c r="J7"/>
  <c r="J8"/>
  <c r="J11"/>
  <c r="J17"/>
  <c r="J24"/>
  <c r="J36"/>
  <c r="S36" s="1"/>
  <c r="J2"/>
  <c r="J39" s="1"/>
  <c r="J4"/>
  <c r="J6"/>
  <c r="J9"/>
  <c r="J12"/>
  <c r="J19"/>
  <c r="J27"/>
  <c r="J15"/>
  <c r="J18"/>
  <c r="J5"/>
  <c r="J10"/>
  <c r="J13"/>
  <c r="J14"/>
  <c r="J16"/>
  <c r="J35"/>
  <c r="J20"/>
  <c r="J21"/>
  <c r="J22"/>
  <c r="J23"/>
  <c r="J25"/>
  <c r="J31"/>
  <c r="J33"/>
  <c r="J26"/>
  <c r="J32"/>
  <c r="J34"/>
  <c r="J28"/>
  <c r="J29"/>
  <c r="J30"/>
  <c r="I39"/>
  <c r="H39"/>
  <c r="O25" i="5" l="1"/>
  <c r="O21"/>
  <c r="O20"/>
  <c r="O19"/>
  <c r="O17"/>
  <c r="O22" l="1"/>
  <c r="O40" s="1"/>
</calcChain>
</file>

<file path=xl/sharedStrings.xml><?xml version="1.0" encoding="utf-8"?>
<sst xmlns="http://schemas.openxmlformats.org/spreadsheetml/2006/main" count="246" uniqueCount="97">
  <si>
    <t>Document Number</t>
  </si>
  <si>
    <t>Origin</t>
  </si>
  <si>
    <t>Type</t>
  </si>
  <si>
    <t>Due Date</t>
  </si>
  <si>
    <t>Doc Date</t>
  </si>
  <si>
    <t>Document Amount</t>
  </si>
  <si>
    <t>Amount Remaining</t>
  </si>
  <si>
    <t>History</t>
  </si>
  <si>
    <t>SLS</t>
  </si>
  <si>
    <t>Open</t>
  </si>
  <si>
    <t>CR</t>
  </si>
  <si>
    <t>Project Number</t>
  </si>
  <si>
    <t>EQU08-1053</t>
  </si>
  <si>
    <t>ENG08-1127 REV1</t>
  </si>
  <si>
    <t>EQU08-1222</t>
  </si>
  <si>
    <t>EQU08-1053-EW</t>
  </si>
  <si>
    <t>EQU08-1222 EW</t>
  </si>
  <si>
    <t>EQU08-1222-002</t>
  </si>
  <si>
    <t>EQU08-1053-001</t>
  </si>
  <si>
    <t>EQU08-1222-003</t>
  </si>
  <si>
    <t>209-2465 REV 1</t>
  </si>
  <si>
    <t>Proforma</t>
  </si>
  <si>
    <t>Document Description</t>
  </si>
  <si>
    <t>Engineering Milestone #1</t>
  </si>
  <si>
    <t>Engineering Milestone #2</t>
  </si>
  <si>
    <t>Engineering Milestone #3</t>
  </si>
  <si>
    <t>Engineering Milestone #4</t>
  </si>
  <si>
    <t>Engineering Milestone #5</t>
  </si>
  <si>
    <t>Engineering Milestone #6</t>
  </si>
  <si>
    <t>Engineering Milestone #7</t>
  </si>
  <si>
    <t>Equipment Milestone #1</t>
  </si>
  <si>
    <t>Equipment Milestone #2</t>
  </si>
  <si>
    <t>Equipment Milestone #3</t>
  </si>
  <si>
    <t>Equipment Milestone #4</t>
  </si>
  <si>
    <t>Equipment Milestone #5</t>
  </si>
  <si>
    <t>Equipment Milestone #6</t>
  </si>
  <si>
    <t>Extension of 6th Milestone 180 days</t>
  </si>
  <si>
    <t>HFO Treatment Cost Extra Work</t>
  </si>
  <si>
    <t>Credit HFO Treatment Cost Extra Work</t>
  </si>
  <si>
    <t>Equipment &amp; Services Milestone #1</t>
  </si>
  <si>
    <t>Equipment &amp; Services Milestone #2</t>
  </si>
  <si>
    <t>Equipment &amp; Services Milestone #3</t>
  </si>
  <si>
    <t>Equipment &amp; Services Milestone #4</t>
  </si>
  <si>
    <t>Equipment &amp; Services Milestone #5</t>
  </si>
  <si>
    <t>Equipment &amp; Services Milestone #6</t>
  </si>
  <si>
    <t>HFO Push</t>
  </si>
  <si>
    <t>HV Additional Material</t>
  </si>
  <si>
    <t>Payment Date</t>
  </si>
  <si>
    <t>Last Day of Due Month</t>
  </si>
  <si>
    <t># of Days 1st month</t>
  </si>
  <si>
    <t>% 1st Month</t>
  </si>
  <si>
    <t># of Additional Months</t>
  </si>
  <si>
    <t>Days in Month</t>
  </si>
  <si>
    <t>Days Current Month</t>
  </si>
  <si>
    <t>% Current Month</t>
  </si>
  <si>
    <t>Interest Amount</t>
  </si>
  <si>
    <t>4/24, 5/16, 6/12</t>
  </si>
  <si>
    <t>5/30, 6/12</t>
  </si>
  <si>
    <t>8/27, 1/13</t>
  </si>
  <si>
    <t>Labor Support Week Ending 6-12-09</t>
  </si>
  <si>
    <t>Labor Support Week Ending 6-26-09</t>
  </si>
  <si>
    <t>Labor Support Week Ending 6-19-09</t>
  </si>
  <si>
    <t>Engineering Services - Milestone #7</t>
  </si>
  <si>
    <t>Total Proforma Invoices</t>
  </si>
  <si>
    <t>Total Due</t>
  </si>
  <si>
    <t>Engineering Services - Milestone #6</t>
  </si>
  <si>
    <t>HV Additional Material - Inv #2</t>
  </si>
  <si>
    <t>HV Additional Material - Inv #4</t>
  </si>
  <si>
    <t>HV Additional Material - Inv #5</t>
  </si>
  <si>
    <t>HV Additional Material - Inv #6</t>
  </si>
  <si>
    <t>HV Additional Material - Inv #7</t>
  </si>
  <si>
    <t>Equipment &amp; Services - Milestone #6</t>
  </si>
  <si>
    <t>HFO Push - Inv #1</t>
  </si>
  <si>
    <t>HFO Push - Inv #2</t>
  </si>
  <si>
    <t>HFO Push - Inv #3</t>
  </si>
  <si>
    <t>Total Previously Invoiced PESI</t>
  </si>
  <si>
    <t>Total Previously Invoiced PES</t>
  </si>
  <si>
    <t>0005</t>
  </si>
  <si>
    <t>Reimbursment for fines</t>
  </si>
  <si>
    <t>0008</t>
  </si>
  <si>
    <t>Reimbursment for expenses</t>
  </si>
  <si>
    <t>0011</t>
  </si>
  <si>
    <t>NC N Invoice N 0008</t>
  </si>
  <si>
    <t>0016</t>
  </si>
  <si>
    <t>0020</t>
  </si>
  <si>
    <t>0022</t>
  </si>
  <si>
    <t>FEES 8/10</t>
  </si>
  <si>
    <t>0023</t>
  </si>
  <si>
    <t>Operating Fee August-09</t>
  </si>
  <si>
    <t>0024</t>
  </si>
  <si>
    <t>0025</t>
  </si>
  <si>
    <t>Total Previously Invoiced Panama</t>
  </si>
  <si>
    <t>OM07-0509</t>
  </si>
  <si>
    <t>OM07-0509 SP-CC</t>
  </si>
  <si>
    <t>Spares - Combined Cycle - Initial Inventory</t>
  </si>
  <si>
    <t>OM07-0509 RS</t>
  </si>
  <si>
    <t>Repair Services - Termocolon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</si>
</sst>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5">
    <font>
      <sz val="10"/>
      <name val="Arial"/>
    </font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4">
    <xf numFmtId="0" fontId="0" fillId="0" borderId="0" xfId="0"/>
    <xf numFmtId="14" fontId="0" fillId="0" borderId="0" xfId="0" applyNumberFormat="1"/>
    <xf numFmtId="8" fontId="0" fillId="0" borderId="0" xfId="0" applyNumberFormat="1"/>
    <xf numFmtId="0" fontId="4" fillId="0" borderId="0" xfId="0" applyFont="1" applyAlignment="1">
      <alignment horizontal="center" wrapText="1"/>
    </xf>
    <xf numFmtId="0" fontId="0" fillId="0" borderId="0" xfId="0" applyFill="1"/>
    <xf numFmtId="0" fontId="4" fillId="0" borderId="0" xfId="0" applyFont="1"/>
    <xf numFmtId="0" fontId="4" fillId="0" borderId="0" xfId="0" applyFont="1" applyAlignment="1">
      <alignment wrapText="1"/>
    </xf>
    <xf numFmtId="8" fontId="4" fillId="0" borderId="0" xfId="0" applyNumberFormat="1" applyFont="1" applyBorder="1" applyAlignment="1">
      <alignment horizontal="center" wrapText="1"/>
    </xf>
    <xf numFmtId="1" fontId="4" fillId="0" borderId="0" xfId="0" applyNumberFormat="1" applyFont="1" applyAlignment="1">
      <alignment horizontal="center" wrapText="1"/>
    </xf>
    <xf numFmtId="1" fontId="0" fillId="0" borderId="0" xfId="0" applyNumberFormat="1"/>
    <xf numFmtId="2" fontId="0" fillId="0" borderId="0" xfId="1" applyNumberFormat="1" applyFont="1"/>
    <xf numFmtId="3" fontId="0" fillId="0" borderId="0" xfId="0" applyNumberFormat="1"/>
    <xf numFmtId="2" fontId="1" fillId="0" borderId="0" xfId="1" applyNumberFormat="1" applyFont="1"/>
    <xf numFmtId="14" fontId="4" fillId="0" borderId="0" xfId="0" applyNumberFormat="1" applyFont="1"/>
    <xf numFmtId="8" fontId="4" fillId="0" borderId="0" xfId="0" applyNumberFormat="1" applyFont="1"/>
    <xf numFmtId="1" fontId="4" fillId="0" borderId="0" xfId="0" applyNumberFormat="1" applyFont="1"/>
    <xf numFmtId="2" fontId="4" fillId="0" borderId="0" xfId="1" applyNumberFormat="1" applyFont="1"/>
    <xf numFmtId="3" fontId="4" fillId="0" borderId="0" xfId="0" applyNumberFormat="1" applyFont="1"/>
    <xf numFmtId="8" fontId="0" fillId="0" borderId="1" xfId="0" applyNumberFormat="1" applyBorder="1"/>
    <xf numFmtId="14" fontId="0" fillId="0" borderId="1" xfId="0" applyNumberFormat="1" applyBorder="1"/>
    <xf numFmtId="1" fontId="0" fillId="0" borderId="1" xfId="0" applyNumberFormat="1" applyBorder="1"/>
    <xf numFmtId="2" fontId="1" fillId="0" borderId="1" xfId="1" applyNumberFormat="1" applyFont="1" applyBorder="1"/>
    <xf numFmtId="3" fontId="0" fillId="0" borderId="1" xfId="0" applyNumberFormat="1" applyBorder="1"/>
    <xf numFmtId="8" fontId="4" fillId="0" borderId="2" xfId="0" applyNumberFormat="1" applyFont="1" applyBorder="1"/>
    <xf numFmtId="0" fontId="4" fillId="0" borderId="2" xfId="0" applyFont="1" applyBorder="1"/>
    <xf numFmtId="0" fontId="0" fillId="0" borderId="0" xfId="0" applyBorder="1"/>
    <xf numFmtId="0" fontId="0" fillId="0" borderId="1" xfId="0" applyBorder="1"/>
    <xf numFmtId="0" fontId="0" fillId="0" borderId="0" xfId="0" applyNumberFormat="1"/>
    <xf numFmtId="0" fontId="0" fillId="0" borderId="1" xfId="0" applyNumberFormat="1" applyBorder="1"/>
    <xf numFmtId="8" fontId="0" fillId="0" borderId="0" xfId="0" applyNumberFormat="1" applyBorder="1"/>
    <xf numFmtId="14" fontId="0" fillId="0" borderId="0" xfId="0" applyNumberFormat="1" applyBorder="1"/>
    <xf numFmtId="1" fontId="0" fillId="0" borderId="0" xfId="0" applyNumberFormat="1" applyBorder="1"/>
    <xf numFmtId="2" fontId="1" fillId="0" borderId="0" xfId="1" applyNumberFormat="1" applyFont="1" applyBorder="1"/>
    <xf numFmtId="3" fontId="0" fillId="0" borderId="0" xfId="0" applyNumberFormat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2"/>
  <sheetViews>
    <sheetView tabSelected="1" workbookViewId="0">
      <pane ySplit="1" topLeftCell="A2" activePane="bottomLeft" state="frozen"/>
      <selection pane="bottomLeft" activeCell="V50" sqref="V50"/>
    </sheetView>
  </sheetViews>
  <sheetFormatPr defaultRowHeight="12.75" outlineLevelCol="1"/>
  <cols>
    <col min="1" max="1" width="11.42578125" customWidth="1"/>
    <col min="2" max="3" width="10.140625" bestFit="1" customWidth="1"/>
    <col min="4" max="4" width="22" customWidth="1"/>
    <col min="5" max="5" width="37.42578125" customWidth="1"/>
    <col min="6" max="6" width="16.5703125" bestFit="1" customWidth="1"/>
    <col min="7" max="7" width="14.85546875" bestFit="1" customWidth="1"/>
    <col min="8" max="8" width="11.5703125" hidden="1" customWidth="1" outlineLevel="1" collapsed="1"/>
    <col min="9" max="9" width="7.42578125" hidden="1" customWidth="1" outlineLevel="1"/>
    <col min="10" max="10" width="7" hidden="1" customWidth="1" outlineLevel="1"/>
    <col min="11" max="11" width="10.28515625" hidden="1" customWidth="1" outlineLevel="1"/>
    <col min="12" max="12" width="6.7109375" hidden="1" customWidth="1" outlineLevel="1"/>
    <col min="13" max="14" width="7.5703125" hidden="1" customWidth="1" outlineLevel="1"/>
    <col min="15" max="15" width="11.7109375" customWidth="1" collapsed="1"/>
  </cols>
  <sheetData>
    <row r="1" spans="1:18" s="3" customFormat="1" ht="51">
      <c r="A1" s="3" t="s">
        <v>0</v>
      </c>
      <c r="B1" s="3" t="s">
        <v>4</v>
      </c>
      <c r="C1" s="3" t="s">
        <v>3</v>
      </c>
      <c r="D1" s="3" t="s">
        <v>11</v>
      </c>
      <c r="E1" s="3" t="s">
        <v>22</v>
      </c>
      <c r="F1" s="3" t="s">
        <v>5</v>
      </c>
      <c r="G1" s="3" t="s">
        <v>6</v>
      </c>
      <c r="H1" s="7" t="s">
        <v>48</v>
      </c>
      <c r="I1" s="3" t="s">
        <v>49</v>
      </c>
      <c r="J1" s="3" t="s">
        <v>50</v>
      </c>
      <c r="K1" s="8" t="s">
        <v>51</v>
      </c>
      <c r="L1" s="3" t="s">
        <v>52</v>
      </c>
      <c r="M1" s="3" t="s">
        <v>53</v>
      </c>
      <c r="N1" s="3" t="s">
        <v>54</v>
      </c>
      <c r="O1" s="3" t="s">
        <v>55</v>
      </c>
      <c r="P1" s="6">
        <v>0.01</v>
      </c>
      <c r="Q1" s="6">
        <v>3</v>
      </c>
      <c r="R1" s="6"/>
    </row>
    <row r="2" spans="1:18">
      <c r="A2">
        <v>100296</v>
      </c>
      <c r="B2" s="1">
        <v>39934</v>
      </c>
      <c r="C2" s="1">
        <f>+B2+10</f>
        <v>39944</v>
      </c>
      <c r="D2" t="s">
        <v>13</v>
      </c>
      <c r="E2" t="s">
        <v>65</v>
      </c>
      <c r="F2" s="2">
        <v>310000</v>
      </c>
      <c r="G2" s="2">
        <v>310000</v>
      </c>
      <c r="H2" s="1">
        <v>39964</v>
      </c>
      <c r="I2" s="9">
        <f>+H2-C2</f>
        <v>20</v>
      </c>
      <c r="J2" s="12">
        <f>+I2/L2</f>
        <v>0.66666666666666663</v>
      </c>
      <c r="K2" s="9">
        <v>3</v>
      </c>
      <c r="L2" s="11">
        <v>30</v>
      </c>
      <c r="M2" s="11">
        <f>+$Q$1</f>
        <v>3</v>
      </c>
      <c r="N2" s="12">
        <f>+M2/L2</f>
        <v>0.1</v>
      </c>
      <c r="O2" s="2">
        <f t="shared" ref="O2:O14" si="0">+(((J2)*$P$1)+(K2*$P$1)+(N2*$P$1))*G2</f>
        <v>11676.666666666668</v>
      </c>
    </row>
    <row r="3" spans="1:18">
      <c r="A3">
        <v>100358</v>
      </c>
      <c r="B3" s="1">
        <v>39972</v>
      </c>
      <c r="C3" s="1">
        <f t="shared" ref="C3:C14" si="1">+B3+10</f>
        <v>39982</v>
      </c>
      <c r="D3" t="s">
        <v>18</v>
      </c>
      <c r="E3" t="s">
        <v>36</v>
      </c>
      <c r="F3" s="2">
        <v>92160</v>
      </c>
      <c r="G3" s="2">
        <v>92160</v>
      </c>
      <c r="H3" s="1">
        <v>39994</v>
      </c>
      <c r="I3" s="9">
        <f>+H3-C3</f>
        <v>12</v>
      </c>
      <c r="J3" s="12">
        <f t="shared" ref="J3:J13" si="2">+I3/L3</f>
        <v>0.4</v>
      </c>
      <c r="K3" s="9">
        <v>2</v>
      </c>
      <c r="L3" s="11">
        <v>30</v>
      </c>
      <c r="M3" s="11">
        <f>+$Q$1</f>
        <v>3</v>
      </c>
      <c r="N3" s="12">
        <f t="shared" ref="N3:N14" si="3">+M3/L3</f>
        <v>0.1</v>
      </c>
      <c r="O3" s="2">
        <f t="shared" si="0"/>
        <v>2304</v>
      </c>
    </row>
    <row r="4" spans="1:18">
      <c r="A4">
        <v>100160</v>
      </c>
      <c r="B4" s="1">
        <v>39650</v>
      </c>
      <c r="C4" s="1">
        <f t="shared" si="1"/>
        <v>39660</v>
      </c>
      <c r="D4" t="s">
        <v>15</v>
      </c>
      <c r="E4" t="s">
        <v>37</v>
      </c>
      <c r="F4" s="2">
        <v>2208214.2200000002</v>
      </c>
      <c r="G4" s="2">
        <v>2208214.2200000002</v>
      </c>
      <c r="H4" s="1">
        <v>39660</v>
      </c>
      <c r="I4" s="9">
        <f>+H4-C4</f>
        <v>0</v>
      </c>
      <c r="J4" s="12">
        <f t="shared" si="2"/>
        <v>0</v>
      </c>
      <c r="K4" s="9">
        <v>13</v>
      </c>
      <c r="L4" s="11">
        <v>30</v>
      </c>
      <c r="M4" s="11">
        <f>+$Q$1</f>
        <v>3</v>
      </c>
      <c r="N4" s="12">
        <f t="shared" si="3"/>
        <v>0.1</v>
      </c>
      <c r="O4" s="2">
        <f t="shared" si="0"/>
        <v>289276.06282000005</v>
      </c>
    </row>
    <row r="5" spans="1:18">
      <c r="A5">
        <v>100191</v>
      </c>
      <c r="B5" s="1">
        <v>39715</v>
      </c>
      <c r="C5" s="1">
        <f t="shared" si="1"/>
        <v>39725</v>
      </c>
      <c r="D5" t="s">
        <v>15</v>
      </c>
      <c r="E5" t="s">
        <v>38</v>
      </c>
      <c r="F5" s="2">
        <v>-641352.80000000005</v>
      </c>
      <c r="G5" s="2">
        <v>-641352.80000000005</v>
      </c>
      <c r="H5" s="1">
        <v>39752</v>
      </c>
      <c r="I5" s="9">
        <f>+H5-C5</f>
        <v>27</v>
      </c>
      <c r="J5" s="12">
        <f t="shared" si="2"/>
        <v>0.9</v>
      </c>
      <c r="K5" s="9">
        <v>10</v>
      </c>
      <c r="L5" s="11">
        <v>30</v>
      </c>
      <c r="M5" s="11">
        <f>+$Q$1</f>
        <v>3</v>
      </c>
      <c r="N5" s="12">
        <f t="shared" si="3"/>
        <v>0.1</v>
      </c>
      <c r="O5" s="2">
        <f t="shared" si="0"/>
        <v>-70548.808000000019</v>
      </c>
    </row>
    <row r="6" spans="1:18">
      <c r="A6">
        <v>100360</v>
      </c>
      <c r="B6" s="1">
        <v>40021</v>
      </c>
      <c r="C6" s="1">
        <f t="shared" si="1"/>
        <v>40031</v>
      </c>
      <c r="D6" t="s">
        <v>14</v>
      </c>
      <c r="E6" t="s">
        <v>71</v>
      </c>
      <c r="F6" s="2">
        <v>3720000</v>
      </c>
      <c r="G6" s="2">
        <v>3720000</v>
      </c>
      <c r="H6" s="1">
        <v>40056</v>
      </c>
      <c r="I6" s="9">
        <v>25</v>
      </c>
      <c r="J6" s="12">
        <f t="shared" si="2"/>
        <v>0.83333333333333337</v>
      </c>
      <c r="K6" s="9">
        <v>0</v>
      </c>
      <c r="L6" s="11">
        <v>30</v>
      </c>
      <c r="M6" s="11">
        <f>+$Q$1</f>
        <v>3</v>
      </c>
      <c r="N6" s="12">
        <f t="shared" si="3"/>
        <v>0.1</v>
      </c>
      <c r="O6" s="2">
        <f t="shared" si="0"/>
        <v>34720</v>
      </c>
    </row>
    <row r="7" spans="1:18">
      <c r="A7">
        <v>100273</v>
      </c>
      <c r="B7" s="1">
        <v>39843</v>
      </c>
      <c r="C7" s="1">
        <f t="shared" si="1"/>
        <v>39853</v>
      </c>
      <c r="D7" t="s">
        <v>16</v>
      </c>
      <c r="E7" t="s">
        <v>66</v>
      </c>
      <c r="F7" s="2">
        <v>86240</v>
      </c>
      <c r="G7" s="2">
        <v>26046.080000000002</v>
      </c>
      <c r="H7" s="1">
        <v>39872</v>
      </c>
      <c r="I7" s="9">
        <f t="shared" ref="I7:I14" si="4">+H7-C7</f>
        <v>19</v>
      </c>
      <c r="J7" s="12">
        <f t="shared" si="2"/>
        <v>0.6333333333333333</v>
      </c>
      <c r="K7" s="9">
        <v>6</v>
      </c>
      <c r="L7" s="11">
        <v>30</v>
      </c>
      <c r="M7" s="11">
        <f t="shared" ref="M7:M14" si="5">+$Q$1</f>
        <v>3</v>
      </c>
      <c r="N7" s="12">
        <f t="shared" si="3"/>
        <v>0.1</v>
      </c>
      <c r="O7" s="2">
        <f t="shared" si="0"/>
        <v>1753.7693866666666</v>
      </c>
    </row>
    <row r="8" spans="1:18">
      <c r="A8">
        <v>100319</v>
      </c>
      <c r="B8" s="1">
        <v>39903</v>
      </c>
      <c r="C8" s="1">
        <f t="shared" si="1"/>
        <v>39913</v>
      </c>
      <c r="D8" t="s">
        <v>16</v>
      </c>
      <c r="E8" t="s">
        <v>67</v>
      </c>
      <c r="F8" s="2">
        <v>52700.74</v>
      </c>
      <c r="G8" s="2">
        <v>52700.74</v>
      </c>
      <c r="H8" s="1">
        <v>39933</v>
      </c>
      <c r="I8" s="9">
        <f t="shared" si="4"/>
        <v>20</v>
      </c>
      <c r="J8" s="12">
        <f t="shared" si="2"/>
        <v>0.66666666666666663</v>
      </c>
      <c r="K8" s="9">
        <v>4</v>
      </c>
      <c r="L8" s="11">
        <v>30</v>
      </c>
      <c r="M8" s="11">
        <f t="shared" si="5"/>
        <v>3</v>
      </c>
      <c r="N8" s="12">
        <f t="shared" si="3"/>
        <v>0.1</v>
      </c>
      <c r="O8" s="2">
        <f t="shared" si="0"/>
        <v>2512.0686066666667</v>
      </c>
    </row>
    <row r="9" spans="1:18">
      <c r="A9">
        <v>100356</v>
      </c>
      <c r="B9" s="1">
        <v>39964</v>
      </c>
      <c r="C9" s="1">
        <f t="shared" si="1"/>
        <v>39974</v>
      </c>
      <c r="D9" t="s">
        <v>16</v>
      </c>
      <c r="E9" t="s">
        <v>68</v>
      </c>
      <c r="F9" s="2">
        <v>168066.46</v>
      </c>
      <c r="G9" s="2">
        <v>168066.46</v>
      </c>
      <c r="H9" s="1">
        <v>39994</v>
      </c>
      <c r="I9" s="9">
        <f t="shared" si="4"/>
        <v>20</v>
      </c>
      <c r="J9" s="12">
        <f t="shared" si="2"/>
        <v>0.66666666666666663</v>
      </c>
      <c r="K9" s="9">
        <v>2</v>
      </c>
      <c r="L9" s="11">
        <v>30</v>
      </c>
      <c r="M9" s="11">
        <f t="shared" si="5"/>
        <v>3</v>
      </c>
      <c r="N9" s="12">
        <f t="shared" si="3"/>
        <v>0.1</v>
      </c>
      <c r="O9" s="2">
        <f t="shared" si="0"/>
        <v>4649.8387266666659</v>
      </c>
    </row>
    <row r="10" spans="1:18">
      <c r="A10">
        <v>100372</v>
      </c>
      <c r="B10" s="1">
        <v>39987</v>
      </c>
      <c r="C10" s="1">
        <f t="shared" si="1"/>
        <v>39997</v>
      </c>
      <c r="D10" t="s">
        <v>16</v>
      </c>
      <c r="E10" t="s">
        <v>69</v>
      </c>
      <c r="F10" s="2">
        <v>1955.83</v>
      </c>
      <c r="G10" s="2">
        <v>1955.83</v>
      </c>
      <c r="H10" s="1">
        <v>40025</v>
      </c>
      <c r="I10" s="9">
        <f t="shared" si="4"/>
        <v>28</v>
      </c>
      <c r="J10" s="12">
        <f t="shared" si="2"/>
        <v>0.93333333333333335</v>
      </c>
      <c r="K10" s="9">
        <v>1</v>
      </c>
      <c r="L10" s="11">
        <v>30</v>
      </c>
      <c r="M10" s="11">
        <f t="shared" si="5"/>
        <v>3</v>
      </c>
      <c r="N10" s="12">
        <f t="shared" si="3"/>
        <v>0.1</v>
      </c>
      <c r="O10" s="2">
        <f t="shared" si="0"/>
        <v>39.768543333333334</v>
      </c>
    </row>
    <row r="11" spans="1:18">
      <c r="A11">
        <v>100392</v>
      </c>
      <c r="B11" s="1">
        <v>40011</v>
      </c>
      <c r="C11" s="1">
        <f t="shared" si="1"/>
        <v>40021</v>
      </c>
      <c r="D11" t="s">
        <v>16</v>
      </c>
      <c r="E11" t="s">
        <v>70</v>
      </c>
      <c r="F11" s="2">
        <v>31707.5</v>
      </c>
      <c r="G11" s="2">
        <v>31707.5</v>
      </c>
      <c r="H11" s="1">
        <v>40025</v>
      </c>
      <c r="I11" s="9">
        <f t="shared" si="4"/>
        <v>4</v>
      </c>
      <c r="J11" s="12">
        <f t="shared" si="2"/>
        <v>0.13333333333333333</v>
      </c>
      <c r="K11" s="9">
        <v>1</v>
      </c>
      <c r="L11" s="11">
        <v>30</v>
      </c>
      <c r="M11" s="11">
        <f t="shared" si="5"/>
        <v>3</v>
      </c>
      <c r="N11" s="12">
        <f t="shared" si="3"/>
        <v>0.1</v>
      </c>
      <c r="O11" s="2">
        <f t="shared" si="0"/>
        <v>391.05916666666673</v>
      </c>
    </row>
    <row r="12" spans="1:18">
      <c r="A12">
        <v>100357</v>
      </c>
      <c r="B12" s="1">
        <v>39964</v>
      </c>
      <c r="C12" s="1">
        <f t="shared" si="1"/>
        <v>39974</v>
      </c>
      <c r="D12" t="s">
        <v>17</v>
      </c>
      <c r="E12" t="s">
        <v>72</v>
      </c>
      <c r="F12" s="2">
        <v>84902.05</v>
      </c>
      <c r="G12" s="2">
        <v>84902.05</v>
      </c>
      <c r="H12" s="1">
        <v>39994</v>
      </c>
      <c r="I12" s="9">
        <f t="shared" si="4"/>
        <v>20</v>
      </c>
      <c r="J12" s="12">
        <f t="shared" si="2"/>
        <v>0.66666666666666663</v>
      </c>
      <c r="K12" s="9">
        <v>2</v>
      </c>
      <c r="L12" s="11">
        <v>30</v>
      </c>
      <c r="M12" s="11">
        <f t="shared" si="5"/>
        <v>3</v>
      </c>
      <c r="N12" s="12">
        <f t="shared" si="3"/>
        <v>0.1</v>
      </c>
      <c r="O12" s="2">
        <f t="shared" si="0"/>
        <v>2348.9567166666666</v>
      </c>
    </row>
    <row r="13" spans="1:18">
      <c r="A13">
        <v>100373</v>
      </c>
      <c r="B13" s="1">
        <v>39987</v>
      </c>
      <c r="C13" s="1">
        <f t="shared" si="1"/>
        <v>39997</v>
      </c>
      <c r="D13" t="s">
        <v>19</v>
      </c>
      <c r="E13" t="s">
        <v>73</v>
      </c>
      <c r="F13" s="2">
        <v>6389.79</v>
      </c>
      <c r="G13" s="2">
        <v>6389.79</v>
      </c>
      <c r="H13" s="1">
        <v>40025</v>
      </c>
      <c r="I13" s="9">
        <f t="shared" si="4"/>
        <v>28</v>
      </c>
      <c r="J13" s="12">
        <f t="shared" si="2"/>
        <v>0.93333333333333335</v>
      </c>
      <c r="K13" s="9">
        <v>1</v>
      </c>
      <c r="L13" s="11">
        <v>30</v>
      </c>
      <c r="M13" s="11">
        <f t="shared" si="5"/>
        <v>3</v>
      </c>
      <c r="N13" s="12">
        <f t="shared" si="3"/>
        <v>0.1</v>
      </c>
      <c r="O13" s="2">
        <f t="shared" si="0"/>
        <v>129.92573000000002</v>
      </c>
    </row>
    <row r="14" spans="1:18">
      <c r="A14">
        <v>100393</v>
      </c>
      <c r="B14" s="1">
        <v>40011</v>
      </c>
      <c r="C14" s="1">
        <f t="shared" si="1"/>
        <v>40021</v>
      </c>
      <c r="D14" t="s">
        <v>19</v>
      </c>
      <c r="E14" t="s">
        <v>74</v>
      </c>
      <c r="F14" s="29">
        <v>18613.05</v>
      </c>
      <c r="G14" s="29">
        <v>18613.05</v>
      </c>
      <c r="H14" s="30">
        <v>40025</v>
      </c>
      <c r="I14" s="31">
        <f t="shared" si="4"/>
        <v>4</v>
      </c>
      <c r="J14" s="32">
        <f>+I14/L14</f>
        <v>0.13333333333333333</v>
      </c>
      <c r="K14" s="31">
        <v>1</v>
      </c>
      <c r="L14" s="33">
        <v>30</v>
      </c>
      <c r="M14" s="33">
        <f t="shared" si="5"/>
        <v>3</v>
      </c>
      <c r="N14" s="32">
        <f t="shared" si="3"/>
        <v>0.1</v>
      </c>
      <c r="O14" s="29">
        <f t="shared" si="0"/>
        <v>229.56095000000002</v>
      </c>
    </row>
    <row r="15" spans="1:18">
      <c r="A15">
        <v>2000022</v>
      </c>
      <c r="B15" s="1">
        <v>40057</v>
      </c>
      <c r="C15" s="1">
        <v>40057</v>
      </c>
      <c r="D15" t="s">
        <v>93</v>
      </c>
      <c r="E15" t="s">
        <v>94</v>
      </c>
      <c r="F15" s="29">
        <v>1000000</v>
      </c>
      <c r="G15" s="29">
        <v>1000000</v>
      </c>
      <c r="H15" s="30">
        <v>40086</v>
      </c>
      <c r="I15" s="31"/>
      <c r="J15" s="32">
        <f>+I15/L15</f>
        <v>0</v>
      </c>
      <c r="K15" s="31">
        <v>0</v>
      </c>
      <c r="L15" s="33">
        <v>30</v>
      </c>
      <c r="M15" s="33">
        <v>2</v>
      </c>
      <c r="N15" s="32">
        <f>+M15/L15</f>
        <v>6.6666666666666666E-2</v>
      </c>
      <c r="O15" s="29">
        <f>+(((J15)*$P$1)+(K15*$P$1)+(N15*$P$1))*G15</f>
        <v>666.66666666666663</v>
      </c>
    </row>
    <row r="16" spans="1:18">
      <c r="A16">
        <v>2000023</v>
      </c>
      <c r="B16" s="1">
        <v>40057</v>
      </c>
      <c r="C16" s="1">
        <f>+B16+30</f>
        <v>40087</v>
      </c>
      <c r="D16" t="s">
        <v>95</v>
      </c>
      <c r="E16" t="s">
        <v>96</v>
      </c>
      <c r="F16" s="18">
        <v>9686.93</v>
      </c>
      <c r="G16" s="18">
        <v>9686.93</v>
      </c>
      <c r="H16" s="19">
        <v>40117</v>
      </c>
      <c r="I16" s="20"/>
      <c r="J16" s="21">
        <f>+I16/L16</f>
        <v>0</v>
      </c>
      <c r="K16" s="20">
        <v>0</v>
      </c>
      <c r="L16" s="22">
        <v>30</v>
      </c>
      <c r="M16" s="22"/>
      <c r="N16" s="21"/>
      <c r="O16" s="18">
        <f>+(((J16)*$P$1)+(K16*$P$1)+(N16*$P$1))*G16</f>
        <v>0</v>
      </c>
    </row>
    <row r="17" spans="1:19" s="5" customFormat="1">
      <c r="A17" s="5" t="s">
        <v>75</v>
      </c>
      <c r="B17" s="13"/>
      <c r="C17" s="13"/>
      <c r="F17" s="14">
        <f>SUM(F2:F16)</f>
        <v>7149283.7699999996</v>
      </c>
      <c r="G17" s="14">
        <f>SUM(G2:G16)</f>
        <v>7089089.8499999996</v>
      </c>
      <c r="H17" s="13"/>
      <c r="I17" s="15"/>
      <c r="J17" s="16"/>
      <c r="K17" s="15"/>
      <c r="L17" s="17"/>
      <c r="M17" s="17"/>
      <c r="N17" s="16"/>
      <c r="O17" s="14">
        <f>SUM(O2:O16)</f>
        <v>280149.53597999999</v>
      </c>
      <c r="P17" s="17"/>
      <c r="Q17" s="17"/>
      <c r="R17" s="16"/>
      <c r="S17" s="14"/>
    </row>
    <row r="19" spans="1:19">
      <c r="A19">
        <v>111654</v>
      </c>
      <c r="B19" s="1">
        <v>39987</v>
      </c>
      <c r="C19" s="1">
        <f>+B19+2</f>
        <v>39989</v>
      </c>
      <c r="D19" s="1" t="s">
        <v>20</v>
      </c>
      <c r="E19" t="s">
        <v>59</v>
      </c>
      <c r="F19" s="2">
        <v>170527.44</v>
      </c>
      <c r="G19" s="2">
        <v>170527.44</v>
      </c>
      <c r="H19" s="1">
        <v>39994</v>
      </c>
      <c r="I19" s="9">
        <f>+H19-C19</f>
        <v>5</v>
      </c>
      <c r="J19" s="12">
        <f>+I19/L19</f>
        <v>0.16666666666666666</v>
      </c>
      <c r="K19" s="9">
        <v>2</v>
      </c>
      <c r="L19" s="11">
        <v>30</v>
      </c>
      <c r="M19" s="11">
        <f>+$Q$1</f>
        <v>3</v>
      </c>
      <c r="N19" s="12">
        <f>+M19/L19</f>
        <v>0.1</v>
      </c>
      <c r="O19" s="2">
        <f>+(((J19)*$P$1)+(K19*$P$1)+(N19*$P$1))*G19</f>
        <v>3865.2886400000002</v>
      </c>
    </row>
    <row r="20" spans="1:19">
      <c r="A20">
        <v>111660</v>
      </c>
      <c r="B20" s="1">
        <v>39989</v>
      </c>
      <c r="C20" s="1">
        <f>+B20+2</f>
        <v>39991</v>
      </c>
      <c r="D20" s="1" t="s">
        <v>20</v>
      </c>
      <c r="E20" t="s">
        <v>61</v>
      </c>
      <c r="F20" s="2">
        <v>304893.32</v>
      </c>
      <c r="G20" s="2">
        <v>304893.32</v>
      </c>
      <c r="H20" s="1">
        <v>39994</v>
      </c>
      <c r="I20" s="9">
        <f>+H20-C20</f>
        <v>3</v>
      </c>
      <c r="J20" s="12">
        <f>+I20/L20</f>
        <v>0.1</v>
      </c>
      <c r="K20" s="9">
        <v>2</v>
      </c>
      <c r="L20" s="11">
        <v>30</v>
      </c>
      <c r="M20" s="11">
        <f>+$Q$1</f>
        <v>3</v>
      </c>
      <c r="N20" s="12">
        <f>+M20/L20</f>
        <v>0.1</v>
      </c>
      <c r="O20" s="2">
        <f>+(((J20)*$P$1)+(K20*$P$1)+(N20*$P$1))*G20</f>
        <v>6707.6530400000011</v>
      </c>
    </row>
    <row r="21" spans="1:19">
      <c r="A21">
        <v>111727</v>
      </c>
      <c r="B21" s="1">
        <v>39994</v>
      </c>
      <c r="C21" s="1">
        <f>+B21+2</f>
        <v>39996</v>
      </c>
      <c r="D21" s="1" t="s">
        <v>20</v>
      </c>
      <c r="E21" t="s">
        <v>60</v>
      </c>
      <c r="F21" s="18">
        <v>237538.41</v>
      </c>
      <c r="G21" s="18">
        <v>237538.41</v>
      </c>
      <c r="H21" s="19">
        <v>40025</v>
      </c>
      <c r="I21" s="20">
        <f>+H21-C21</f>
        <v>29</v>
      </c>
      <c r="J21" s="21">
        <f>+I21/L21</f>
        <v>0.96666666666666667</v>
      </c>
      <c r="K21" s="20">
        <v>1</v>
      </c>
      <c r="L21" s="22">
        <v>30</v>
      </c>
      <c r="M21" s="22">
        <f>+$Q$1</f>
        <v>3</v>
      </c>
      <c r="N21" s="21">
        <f>+M21/L21</f>
        <v>0.1</v>
      </c>
      <c r="O21" s="18">
        <f>+(((J21)*$P$1)+(K21*$P$1)+(N21*$P$1))*G21</f>
        <v>4909.1271399999996</v>
      </c>
    </row>
    <row r="22" spans="1:19" s="5" customFormat="1">
      <c r="A22" s="5" t="s">
        <v>76</v>
      </c>
      <c r="B22" s="13"/>
      <c r="C22" s="13"/>
      <c r="F22" s="14">
        <f>SUM(F19:F21)</f>
        <v>712959.17</v>
      </c>
      <c r="G22" s="14">
        <f>SUM(G19:G21)</f>
        <v>712959.17</v>
      </c>
      <c r="H22" s="14"/>
      <c r="I22" s="14"/>
      <c r="J22" s="14"/>
      <c r="K22" s="14"/>
      <c r="L22" s="14"/>
      <c r="M22" s="14"/>
      <c r="N22" s="14"/>
      <c r="O22" s="14">
        <f>SUM(O19:O21)</f>
        <v>15482.06882</v>
      </c>
      <c r="P22" s="17"/>
      <c r="Q22" s="17"/>
      <c r="R22" s="16"/>
      <c r="S22" s="14"/>
    </row>
    <row r="23" spans="1:19">
      <c r="A23" s="25"/>
      <c r="B23" s="25"/>
      <c r="C23" s="25"/>
      <c r="D23" s="25"/>
    </row>
    <row r="25" spans="1:19">
      <c r="A25" t="s">
        <v>77</v>
      </c>
      <c r="B25" s="1">
        <v>39905</v>
      </c>
      <c r="C25" s="1">
        <f>+B25+30</f>
        <v>39935</v>
      </c>
      <c r="D25" t="s">
        <v>14</v>
      </c>
      <c r="E25" t="s">
        <v>78</v>
      </c>
      <c r="F25" s="2">
        <v>5000</v>
      </c>
      <c r="G25" s="2">
        <v>5000</v>
      </c>
      <c r="H25" s="1">
        <v>39964</v>
      </c>
      <c r="I25" s="27">
        <f>+H25-C25</f>
        <v>29</v>
      </c>
      <c r="J25" s="12">
        <f t="shared" ref="J25:J33" si="6">+I25/L25</f>
        <v>0.96666666666666667</v>
      </c>
      <c r="K25">
        <v>3</v>
      </c>
      <c r="L25" s="11">
        <v>30</v>
      </c>
      <c r="M25" s="11">
        <f t="shared" ref="M25:M31" si="7">+$Q$1</f>
        <v>3</v>
      </c>
      <c r="N25" s="12">
        <f t="shared" ref="N25:N33" si="8">+M25/L25</f>
        <v>0.1</v>
      </c>
      <c r="O25" s="2">
        <f>+(((J25)*$P$1)+(K25*$P$1)+(N25*$P$1))*G25</f>
        <v>203.33333333333334</v>
      </c>
    </row>
    <row r="26" spans="1:19">
      <c r="A26" t="s">
        <v>79</v>
      </c>
      <c r="B26" s="1">
        <v>39965</v>
      </c>
      <c r="C26" s="1">
        <f t="shared" ref="C26:C33" si="9">+B26+30</f>
        <v>39995</v>
      </c>
      <c r="D26" t="s">
        <v>92</v>
      </c>
      <c r="E26" t="s">
        <v>80</v>
      </c>
      <c r="F26" s="2">
        <v>170746.42</v>
      </c>
      <c r="G26" s="2">
        <v>11524.630000000005</v>
      </c>
      <c r="H26" s="1">
        <v>40025</v>
      </c>
      <c r="I26" s="27">
        <f t="shared" ref="I26:I31" si="10">+H26-C26</f>
        <v>30</v>
      </c>
      <c r="J26" s="12">
        <f t="shared" si="6"/>
        <v>1</v>
      </c>
      <c r="K26">
        <v>1</v>
      </c>
      <c r="L26" s="11">
        <v>30</v>
      </c>
      <c r="M26" s="11">
        <f t="shared" si="7"/>
        <v>3</v>
      </c>
      <c r="N26" s="12">
        <f t="shared" si="8"/>
        <v>0.1</v>
      </c>
      <c r="O26" s="2">
        <f>+(((J26)*$P$1)+(K26*$P$1)+(N26*$P$1))*G26</f>
        <v>242.01723000000013</v>
      </c>
    </row>
    <row r="27" spans="1:19">
      <c r="A27" t="s">
        <v>81</v>
      </c>
      <c r="B27" s="1">
        <v>39989</v>
      </c>
      <c r="C27" s="1">
        <f t="shared" si="9"/>
        <v>40019</v>
      </c>
      <c r="D27" t="s">
        <v>92</v>
      </c>
      <c r="E27" t="s">
        <v>82</v>
      </c>
      <c r="F27" s="2">
        <v>-19106.62</v>
      </c>
      <c r="G27" s="2">
        <v>-19106.62</v>
      </c>
      <c r="H27" s="1">
        <v>40025</v>
      </c>
      <c r="I27" s="27">
        <f t="shared" si="10"/>
        <v>6</v>
      </c>
      <c r="J27" s="12">
        <f t="shared" si="6"/>
        <v>0.2</v>
      </c>
      <c r="K27">
        <v>1</v>
      </c>
      <c r="L27" s="11">
        <v>30</v>
      </c>
      <c r="M27" s="11">
        <f t="shared" si="7"/>
        <v>3</v>
      </c>
      <c r="N27" s="12">
        <f t="shared" si="8"/>
        <v>0.1</v>
      </c>
      <c r="O27" s="2">
        <f>+(((J27)*$P$1)+(K27*$P$1)+(N27*$P$1))*G27</f>
        <v>-248.38606000000001</v>
      </c>
    </row>
    <row r="28" spans="1:19">
      <c r="A28" t="s">
        <v>83</v>
      </c>
      <c r="B28" s="1">
        <v>40022</v>
      </c>
      <c r="C28" s="1">
        <f t="shared" si="9"/>
        <v>40052</v>
      </c>
      <c r="D28" t="s">
        <v>92</v>
      </c>
      <c r="E28" t="s">
        <v>80</v>
      </c>
      <c r="F28" s="2">
        <v>-31531.5</v>
      </c>
      <c r="G28" s="2">
        <v>-31531.5</v>
      </c>
      <c r="H28" s="1">
        <v>40056</v>
      </c>
      <c r="I28" s="27">
        <f t="shared" si="10"/>
        <v>4</v>
      </c>
      <c r="J28" s="12">
        <f>+I28/L28</f>
        <v>0.13333333333333333</v>
      </c>
      <c r="K28">
        <v>0</v>
      </c>
      <c r="L28" s="11">
        <v>30</v>
      </c>
      <c r="M28" s="11">
        <f t="shared" si="7"/>
        <v>3</v>
      </c>
      <c r="N28" s="12">
        <f t="shared" si="8"/>
        <v>0.1</v>
      </c>
      <c r="O28" s="2">
        <f t="shared" ref="O28:O33" si="11">+(((J28)*$P$1)+(K28*$P$1)+(N28*$P$1))*G28</f>
        <v>-73.573499999999996</v>
      </c>
    </row>
    <row r="29" spans="1:19">
      <c r="A29" t="s">
        <v>84</v>
      </c>
      <c r="B29" s="1">
        <v>40022</v>
      </c>
      <c r="C29" s="1">
        <f t="shared" si="9"/>
        <v>40052</v>
      </c>
      <c r="D29" t="s">
        <v>92</v>
      </c>
      <c r="E29" t="s">
        <v>80</v>
      </c>
      <c r="F29" s="2">
        <v>253706.4</v>
      </c>
      <c r="G29" s="2">
        <v>253706.4</v>
      </c>
      <c r="H29" s="1">
        <v>40056</v>
      </c>
      <c r="I29" s="27">
        <f t="shared" si="10"/>
        <v>4</v>
      </c>
      <c r="J29" s="12">
        <f>+I29/L29</f>
        <v>0.13333333333333333</v>
      </c>
      <c r="K29">
        <v>0</v>
      </c>
      <c r="L29" s="11">
        <v>30</v>
      </c>
      <c r="M29" s="11">
        <f t="shared" si="7"/>
        <v>3</v>
      </c>
      <c r="N29" s="12">
        <f t="shared" si="8"/>
        <v>0.1</v>
      </c>
      <c r="O29" s="2">
        <f t="shared" si="11"/>
        <v>591.98159999999996</v>
      </c>
    </row>
    <row r="30" spans="1:19">
      <c r="A30" t="s">
        <v>85</v>
      </c>
      <c r="B30" s="1">
        <v>40026</v>
      </c>
      <c r="C30" s="1">
        <f t="shared" si="9"/>
        <v>40056</v>
      </c>
      <c r="D30" t="s">
        <v>92</v>
      </c>
      <c r="E30" t="s">
        <v>86</v>
      </c>
      <c r="F30" s="2">
        <v>157500</v>
      </c>
      <c r="G30" s="2">
        <v>100000</v>
      </c>
      <c r="H30" s="1">
        <v>40056</v>
      </c>
      <c r="I30" s="27">
        <f t="shared" si="10"/>
        <v>0</v>
      </c>
      <c r="J30" s="12">
        <f t="shared" si="6"/>
        <v>0</v>
      </c>
      <c r="K30">
        <v>0</v>
      </c>
      <c r="L30" s="11">
        <v>30</v>
      </c>
      <c r="M30" s="11">
        <f t="shared" si="7"/>
        <v>3</v>
      </c>
      <c r="N30" s="12">
        <f t="shared" si="8"/>
        <v>0.1</v>
      </c>
      <c r="O30" s="2">
        <f t="shared" si="11"/>
        <v>100</v>
      </c>
    </row>
    <row r="31" spans="1:19">
      <c r="A31" t="s">
        <v>87</v>
      </c>
      <c r="B31" s="1">
        <v>40026</v>
      </c>
      <c r="C31" s="1">
        <f t="shared" si="9"/>
        <v>40056</v>
      </c>
      <c r="D31" t="s">
        <v>92</v>
      </c>
      <c r="E31" t="s">
        <v>88</v>
      </c>
      <c r="F31" s="2">
        <v>218750</v>
      </c>
      <c r="G31" s="2">
        <v>218750</v>
      </c>
      <c r="H31" s="1">
        <v>40056</v>
      </c>
      <c r="I31" s="27">
        <f t="shared" si="10"/>
        <v>0</v>
      </c>
      <c r="J31" s="12">
        <f t="shared" si="6"/>
        <v>0</v>
      </c>
      <c r="K31">
        <v>0</v>
      </c>
      <c r="L31" s="11">
        <v>30</v>
      </c>
      <c r="M31" s="11">
        <f t="shared" si="7"/>
        <v>3</v>
      </c>
      <c r="N31" s="12">
        <f t="shared" si="8"/>
        <v>0.1</v>
      </c>
      <c r="O31" s="2">
        <f t="shared" si="11"/>
        <v>218.75</v>
      </c>
    </row>
    <row r="32" spans="1:19">
      <c r="A32" t="s">
        <v>89</v>
      </c>
      <c r="B32" s="1">
        <v>40030</v>
      </c>
      <c r="C32" s="1">
        <f t="shared" si="9"/>
        <v>40060</v>
      </c>
      <c r="D32" t="s">
        <v>14</v>
      </c>
      <c r="E32" t="s">
        <v>80</v>
      </c>
      <c r="F32" s="2">
        <v>13126.27</v>
      </c>
      <c r="G32" s="2">
        <v>13126.27</v>
      </c>
      <c r="H32" s="1">
        <v>40086</v>
      </c>
      <c r="I32" s="27"/>
      <c r="J32" s="12">
        <f t="shared" si="6"/>
        <v>0</v>
      </c>
      <c r="K32">
        <v>0</v>
      </c>
      <c r="L32" s="11">
        <v>30</v>
      </c>
      <c r="N32" s="12">
        <f t="shared" si="8"/>
        <v>0</v>
      </c>
      <c r="O32" s="2">
        <f t="shared" si="11"/>
        <v>0</v>
      </c>
    </row>
    <row r="33" spans="1:19">
      <c r="A33" t="s">
        <v>90</v>
      </c>
      <c r="B33" s="1">
        <v>40030</v>
      </c>
      <c r="C33" s="1">
        <f t="shared" si="9"/>
        <v>40060</v>
      </c>
      <c r="D33" t="s">
        <v>14</v>
      </c>
      <c r="E33" t="s">
        <v>80</v>
      </c>
      <c r="F33" s="18">
        <v>7500</v>
      </c>
      <c r="G33" s="18">
        <v>7500</v>
      </c>
      <c r="H33" s="19">
        <v>40086</v>
      </c>
      <c r="I33" s="28"/>
      <c r="J33" s="21">
        <f t="shared" si="6"/>
        <v>0</v>
      </c>
      <c r="K33" s="26">
        <v>0</v>
      </c>
      <c r="L33" s="22">
        <v>30</v>
      </c>
      <c r="M33" s="26"/>
      <c r="N33" s="21">
        <f t="shared" si="8"/>
        <v>0</v>
      </c>
      <c r="O33" s="18">
        <f t="shared" si="11"/>
        <v>0</v>
      </c>
    </row>
    <row r="34" spans="1:19" s="5" customFormat="1">
      <c r="A34" s="5" t="s">
        <v>91</v>
      </c>
      <c r="B34" s="13"/>
      <c r="C34" s="13"/>
      <c r="F34" s="14">
        <f>SUM(F25:F33)</f>
        <v>775690.97</v>
      </c>
      <c r="G34" s="14">
        <f>SUM(G25:G33)</f>
        <v>558969.18000000005</v>
      </c>
      <c r="H34" s="14"/>
      <c r="I34" s="14"/>
      <c r="J34" s="14"/>
      <c r="K34" s="14"/>
      <c r="L34" s="14"/>
      <c r="M34" s="14"/>
      <c r="N34" s="14"/>
      <c r="O34" s="14">
        <f>SUM(O31:O33)</f>
        <v>218.75</v>
      </c>
      <c r="P34" s="17"/>
      <c r="Q34" s="17"/>
      <c r="R34" s="16"/>
      <c r="S34" s="14"/>
    </row>
    <row r="37" spans="1:19">
      <c r="A37" t="s">
        <v>21</v>
      </c>
      <c r="B37" s="1"/>
      <c r="C37" s="1"/>
      <c r="D37" t="s">
        <v>13</v>
      </c>
      <c r="E37" t="s">
        <v>62</v>
      </c>
      <c r="F37" s="2">
        <v>155000</v>
      </c>
      <c r="G37" s="2">
        <v>155000</v>
      </c>
      <c r="H37" s="1"/>
      <c r="I37" s="9">
        <v>0</v>
      </c>
      <c r="J37" s="12">
        <f>+I37/30</f>
        <v>0</v>
      </c>
      <c r="K37" s="9">
        <v>0</v>
      </c>
      <c r="L37" s="11">
        <v>30</v>
      </c>
      <c r="M37" s="11">
        <v>0</v>
      </c>
      <c r="N37" s="12">
        <f>+M37/30</f>
        <v>0</v>
      </c>
      <c r="O37" s="2">
        <f>+(((J37)*$P$1)+(K37*$P$1)+(N37*$P$1))*G37</f>
        <v>0</v>
      </c>
    </row>
    <row r="38" spans="1:19" s="5" customFormat="1">
      <c r="A38" s="5" t="s">
        <v>63</v>
      </c>
      <c r="B38" s="13"/>
      <c r="C38" s="13"/>
      <c r="F38" s="14">
        <f>SUM(F37:F37)</f>
        <v>155000</v>
      </c>
      <c r="G38" s="14">
        <f>SUM(G37:G37)</f>
        <v>155000</v>
      </c>
      <c r="H38" s="13"/>
      <c r="I38" s="15"/>
      <c r="J38" s="16"/>
      <c r="K38" s="15"/>
      <c r="L38" s="17"/>
      <c r="M38" s="17"/>
      <c r="N38" s="16"/>
      <c r="O38" s="14">
        <f>SUM(O37:O37)</f>
        <v>0</v>
      </c>
      <c r="P38" s="17"/>
      <c r="Q38" s="17"/>
      <c r="R38" s="16"/>
      <c r="S38" s="14"/>
    </row>
    <row r="40" spans="1:19" s="5" customFormat="1" ht="13.5" thickBot="1">
      <c r="A40" s="5" t="s">
        <v>64</v>
      </c>
      <c r="F40" s="23">
        <f>+F38+F17+F22+F34</f>
        <v>8792933.9100000001</v>
      </c>
      <c r="G40" s="23">
        <f>+G38+G17+G22+G34</f>
        <v>8516018.1999999993</v>
      </c>
      <c r="H40" s="24"/>
      <c r="I40" s="24"/>
      <c r="J40" s="24"/>
      <c r="K40" s="24"/>
      <c r="L40" s="24"/>
      <c r="M40" s="24"/>
      <c r="N40" s="24"/>
      <c r="O40" s="23">
        <f>+O38+O17+O22+O34</f>
        <v>295850.35479999997</v>
      </c>
    </row>
    <row r="41" spans="1:19" ht="13.5" thickTop="1"/>
    <row r="42" spans="1:19">
      <c r="G42" s="2"/>
    </row>
  </sheetData>
  <phoneticPr fontId="3" type="noConversion"/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V39"/>
  <sheetViews>
    <sheetView topLeftCell="G1" workbookViewId="0">
      <pane ySplit="1" topLeftCell="A2" activePane="bottomLeft" state="frozen"/>
      <selection pane="bottomLeft" activeCell="J41" sqref="J41"/>
    </sheetView>
  </sheetViews>
  <sheetFormatPr defaultRowHeight="12.75" outlineLevelCol="1"/>
  <cols>
    <col min="1" max="1" width="6.85546875" bestFit="1" customWidth="1"/>
    <col min="2" max="2" width="6" customWidth="1"/>
    <col min="3" max="3" width="11.42578125" customWidth="1"/>
    <col min="4" max="5" width="10.140625" bestFit="1" customWidth="1"/>
    <col min="6" max="6" width="17.28515625" bestFit="1" customWidth="1"/>
    <col min="7" max="7" width="34.42578125" bestFit="1" customWidth="1"/>
    <col min="8" max="8" width="16.5703125" bestFit="1" customWidth="1"/>
    <col min="9" max="9" width="16.85546875" hidden="1" customWidth="1" outlineLevel="1"/>
    <col min="10" max="10" width="14.85546875" bestFit="1" customWidth="1" collapsed="1"/>
    <col min="11" max="11" width="14.28515625" hidden="1" customWidth="1" outlineLevel="1"/>
    <col min="12" max="12" width="11.5703125" hidden="1" customWidth="1" outlineLevel="1" collapsed="1"/>
    <col min="13" max="14" width="7" hidden="1" customWidth="1" outlineLevel="1"/>
    <col min="15" max="15" width="10.85546875" hidden="1" customWidth="1" outlineLevel="1"/>
    <col min="16" max="16" width="6.7109375" hidden="1" customWidth="1" outlineLevel="1"/>
    <col min="17" max="18" width="7.5703125" hidden="1" customWidth="1" outlineLevel="1"/>
    <col min="19" max="19" width="11.7109375" customWidth="1" collapsed="1"/>
  </cols>
  <sheetData>
    <row r="1" spans="1:22" s="3" customFormat="1" ht="51">
      <c r="A1" s="3" t="s">
        <v>1</v>
      </c>
      <c r="B1" s="3" t="s">
        <v>2</v>
      </c>
      <c r="C1" s="3" t="s">
        <v>0</v>
      </c>
      <c r="D1" s="3" t="s">
        <v>4</v>
      </c>
      <c r="E1" s="3" t="s">
        <v>3</v>
      </c>
      <c r="F1" s="3" t="s">
        <v>11</v>
      </c>
      <c r="G1" s="3" t="s">
        <v>22</v>
      </c>
      <c r="H1" s="3" t="s">
        <v>5</v>
      </c>
      <c r="I1" s="3" t="s">
        <v>6</v>
      </c>
      <c r="J1" s="3" t="s">
        <v>6</v>
      </c>
      <c r="K1" s="3" t="s">
        <v>47</v>
      </c>
      <c r="L1" s="7" t="s">
        <v>48</v>
      </c>
      <c r="M1" s="3" t="s">
        <v>49</v>
      </c>
      <c r="N1" s="3" t="s">
        <v>50</v>
      </c>
      <c r="O1" s="8" t="s">
        <v>51</v>
      </c>
      <c r="P1" s="3" t="s">
        <v>52</v>
      </c>
      <c r="Q1" s="3" t="s">
        <v>53</v>
      </c>
      <c r="R1" s="3" t="s">
        <v>54</v>
      </c>
      <c r="S1" s="3" t="s">
        <v>55</v>
      </c>
      <c r="T1" s="6">
        <v>0.01</v>
      </c>
      <c r="U1" s="6">
        <v>3</v>
      </c>
      <c r="V1" s="6"/>
    </row>
    <row r="2" spans="1:22">
      <c r="A2" t="s">
        <v>7</v>
      </c>
      <c r="B2" t="s">
        <v>8</v>
      </c>
      <c r="C2">
        <v>100027</v>
      </c>
      <c r="D2" s="1">
        <v>39476</v>
      </c>
      <c r="E2" s="1">
        <f t="shared" ref="E2:E27" si="0">+D2+10</f>
        <v>39486</v>
      </c>
      <c r="F2" t="s">
        <v>12</v>
      </c>
      <c r="G2" t="s">
        <v>30</v>
      </c>
      <c r="H2" s="2">
        <v>7450000</v>
      </c>
      <c r="I2" s="2">
        <v>0</v>
      </c>
      <c r="J2" s="2">
        <f t="shared" ref="J2:J14" si="1">+I2</f>
        <v>0</v>
      </c>
      <c r="K2" s="1">
        <v>39486</v>
      </c>
      <c r="L2" s="1">
        <v>39507</v>
      </c>
      <c r="M2" s="9">
        <f t="shared" ref="M2:M35" si="2">+L2-E2</f>
        <v>21</v>
      </c>
      <c r="N2" s="10">
        <f t="shared" ref="N2:N35" si="3">+M2/P2</f>
        <v>0.7</v>
      </c>
      <c r="O2" s="9">
        <v>18</v>
      </c>
      <c r="P2" s="11">
        <v>30</v>
      </c>
      <c r="Q2" s="11">
        <f t="shared" ref="Q2:Q35" si="4">+$U$1</f>
        <v>3</v>
      </c>
      <c r="R2" s="10">
        <f t="shared" ref="R2:R35" si="5">+Q2/P2</f>
        <v>0.1</v>
      </c>
      <c r="S2" s="2">
        <f t="shared" ref="S2:S36" si="6">+(((N2)*$T$1)+(O2*$T$1)+(R2*$T$1))*J2</f>
        <v>0</v>
      </c>
    </row>
    <row r="3" spans="1:22">
      <c r="A3" t="s">
        <v>7</v>
      </c>
      <c r="B3" t="s">
        <v>8</v>
      </c>
      <c r="C3">
        <v>100062</v>
      </c>
      <c r="D3" s="1">
        <v>39511</v>
      </c>
      <c r="E3" s="1">
        <f t="shared" si="0"/>
        <v>39521</v>
      </c>
      <c r="F3" t="s">
        <v>13</v>
      </c>
      <c r="G3" t="s">
        <v>23</v>
      </c>
      <c r="H3" s="2">
        <v>620000</v>
      </c>
      <c r="I3" s="2">
        <v>0</v>
      </c>
      <c r="J3" s="2">
        <f t="shared" si="1"/>
        <v>0</v>
      </c>
      <c r="K3" s="1">
        <v>39521</v>
      </c>
      <c r="L3" s="1">
        <v>39538</v>
      </c>
      <c r="M3" s="9">
        <f t="shared" si="2"/>
        <v>17</v>
      </c>
      <c r="N3" s="10">
        <f t="shared" si="3"/>
        <v>0.56666666666666665</v>
      </c>
      <c r="O3" s="9">
        <v>17</v>
      </c>
      <c r="P3" s="11">
        <v>30</v>
      </c>
      <c r="Q3" s="11">
        <f t="shared" si="4"/>
        <v>3</v>
      </c>
      <c r="R3" s="10">
        <f t="shared" si="5"/>
        <v>0.1</v>
      </c>
      <c r="S3" s="2">
        <f t="shared" si="6"/>
        <v>0</v>
      </c>
    </row>
    <row r="4" spans="1:22">
      <c r="A4" t="s">
        <v>7</v>
      </c>
      <c r="B4" t="s">
        <v>8</v>
      </c>
      <c r="C4">
        <v>100076</v>
      </c>
      <c r="D4" s="1">
        <v>39521</v>
      </c>
      <c r="E4" s="1">
        <f t="shared" si="0"/>
        <v>39531</v>
      </c>
      <c r="F4" t="s">
        <v>12</v>
      </c>
      <c r="G4" t="s">
        <v>31</v>
      </c>
      <c r="H4" s="2">
        <v>3725000</v>
      </c>
      <c r="I4" s="2">
        <v>0</v>
      </c>
      <c r="J4" s="2">
        <f t="shared" si="1"/>
        <v>0</v>
      </c>
      <c r="K4" s="1">
        <v>39525</v>
      </c>
      <c r="L4" s="1">
        <v>39538</v>
      </c>
      <c r="M4" s="9">
        <f t="shared" si="2"/>
        <v>7</v>
      </c>
      <c r="N4" s="10">
        <f t="shared" si="3"/>
        <v>0.23333333333333334</v>
      </c>
      <c r="O4" s="9">
        <v>17</v>
      </c>
      <c r="P4" s="11">
        <v>30</v>
      </c>
      <c r="Q4" s="11">
        <f t="shared" si="4"/>
        <v>3</v>
      </c>
      <c r="R4" s="10">
        <f t="shared" si="5"/>
        <v>0.1</v>
      </c>
      <c r="S4" s="2">
        <f t="shared" si="6"/>
        <v>0</v>
      </c>
    </row>
    <row r="5" spans="1:22">
      <c r="A5" t="s">
        <v>7</v>
      </c>
      <c r="B5" t="s">
        <v>8</v>
      </c>
      <c r="C5">
        <v>100087</v>
      </c>
      <c r="D5" s="1">
        <v>39541</v>
      </c>
      <c r="E5" s="1">
        <f t="shared" si="0"/>
        <v>39551</v>
      </c>
      <c r="F5" t="s">
        <v>14</v>
      </c>
      <c r="G5" t="s">
        <v>39</v>
      </c>
      <c r="H5" s="2">
        <v>7440000</v>
      </c>
      <c r="I5" s="2">
        <v>0</v>
      </c>
      <c r="J5" s="2">
        <f t="shared" si="1"/>
        <v>0</v>
      </c>
      <c r="K5" s="2" t="s">
        <v>56</v>
      </c>
      <c r="L5" s="1">
        <v>39568</v>
      </c>
      <c r="M5" s="9">
        <f t="shared" si="2"/>
        <v>17</v>
      </c>
      <c r="N5" s="10">
        <f t="shared" si="3"/>
        <v>0.56666666666666665</v>
      </c>
      <c r="O5" s="9">
        <v>16</v>
      </c>
      <c r="P5" s="11">
        <v>30</v>
      </c>
      <c r="Q5" s="11">
        <f t="shared" si="4"/>
        <v>3</v>
      </c>
      <c r="R5" s="10">
        <f t="shared" si="5"/>
        <v>0.1</v>
      </c>
      <c r="S5" s="2">
        <f t="shared" si="6"/>
        <v>0</v>
      </c>
    </row>
    <row r="6" spans="1:22">
      <c r="A6" t="s">
        <v>7</v>
      </c>
      <c r="B6" t="s">
        <v>8</v>
      </c>
      <c r="C6">
        <v>100092</v>
      </c>
      <c r="D6" s="1">
        <v>39552</v>
      </c>
      <c r="E6" s="1">
        <f t="shared" si="0"/>
        <v>39562</v>
      </c>
      <c r="F6" t="s">
        <v>12</v>
      </c>
      <c r="G6" t="s">
        <v>32</v>
      </c>
      <c r="H6" s="2">
        <v>7450000</v>
      </c>
      <c r="I6" s="2">
        <v>0</v>
      </c>
      <c r="J6" s="2">
        <f t="shared" si="1"/>
        <v>0</v>
      </c>
      <c r="K6" s="1">
        <v>39561</v>
      </c>
      <c r="L6" s="1">
        <v>39568</v>
      </c>
      <c r="M6" s="9">
        <f t="shared" si="2"/>
        <v>6</v>
      </c>
      <c r="N6" s="10">
        <f t="shared" si="3"/>
        <v>0.2</v>
      </c>
      <c r="O6" s="9">
        <v>16</v>
      </c>
      <c r="P6" s="11">
        <v>30</v>
      </c>
      <c r="Q6" s="11">
        <f t="shared" si="4"/>
        <v>3</v>
      </c>
      <c r="R6" s="10">
        <f t="shared" si="5"/>
        <v>0.1</v>
      </c>
      <c r="S6" s="2">
        <f t="shared" si="6"/>
        <v>0</v>
      </c>
    </row>
    <row r="7" spans="1:22">
      <c r="A7" t="s">
        <v>7</v>
      </c>
      <c r="B7" t="s">
        <v>8</v>
      </c>
      <c r="C7">
        <v>100094</v>
      </c>
      <c r="D7" s="1">
        <v>39568</v>
      </c>
      <c r="E7" s="1">
        <f t="shared" si="0"/>
        <v>39578</v>
      </c>
      <c r="F7" t="s">
        <v>13</v>
      </c>
      <c r="G7" t="s">
        <v>24</v>
      </c>
      <c r="H7" s="2">
        <v>155000</v>
      </c>
      <c r="I7" s="2">
        <v>0</v>
      </c>
      <c r="J7" s="2">
        <f t="shared" si="1"/>
        <v>0</v>
      </c>
      <c r="K7" s="1">
        <v>39590</v>
      </c>
      <c r="L7" s="1">
        <v>39599</v>
      </c>
      <c r="M7" s="9">
        <f t="shared" si="2"/>
        <v>21</v>
      </c>
      <c r="N7" s="10">
        <f t="shared" si="3"/>
        <v>0.7</v>
      </c>
      <c r="O7" s="9">
        <v>15</v>
      </c>
      <c r="P7" s="11">
        <v>30</v>
      </c>
      <c r="Q7" s="11">
        <f t="shared" si="4"/>
        <v>3</v>
      </c>
      <c r="R7" s="10">
        <f t="shared" si="5"/>
        <v>0.1</v>
      </c>
      <c r="S7" s="2">
        <f t="shared" si="6"/>
        <v>0</v>
      </c>
    </row>
    <row r="8" spans="1:22">
      <c r="A8" t="s">
        <v>7</v>
      </c>
      <c r="B8" t="s">
        <v>8</v>
      </c>
      <c r="C8">
        <v>100095</v>
      </c>
      <c r="D8" s="1">
        <v>39568</v>
      </c>
      <c r="E8" s="1">
        <f t="shared" si="0"/>
        <v>39578</v>
      </c>
      <c r="F8" t="s">
        <v>13</v>
      </c>
      <c r="G8" t="s">
        <v>25</v>
      </c>
      <c r="H8" s="2">
        <v>620000</v>
      </c>
      <c r="I8" s="2">
        <v>0</v>
      </c>
      <c r="J8" s="2">
        <f t="shared" si="1"/>
        <v>0</v>
      </c>
      <c r="K8" s="1">
        <v>39590</v>
      </c>
      <c r="L8" s="1">
        <v>39599</v>
      </c>
      <c r="M8" s="9">
        <f t="shared" si="2"/>
        <v>21</v>
      </c>
      <c r="N8" s="10">
        <f t="shared" si="3"/>
        <v>0.7</v>
      </c>
      <c r="O8" s="9">
        <v>15</v>
      </c>
      <c r="P8" s="11">
        <v>30</v>
      </c>
      <c r="Q8" s="11">
        <f t="shared" si="4"/>
        <v>3</v>
      </c>
      <c r="R8" s="10">
        <f t="shared" si="5"/>
        <v>0.1</v>
      </c>
      <c r="S8" s="2">
        <f t="shared" si="6"/>
        <v>0</v>
      </c>
    </row>
    <row r="9" spans="1:22">
      <c r="A9" t="s">
        <v>7</v>
      </c>
      <c r="B9" t="s">
        <v>8</v>
      </c>
      <c r="C9">
        <v>100113</v>
      </c>
      <c r="D9" s="1">
        <v>39583</v>
      </c>
      <c r="E9" s="1">
        <f t="shared" si="0"/>
        <v>39593</v>
      </c>
      <c r="F9" t="s">
        <v>12</v>
      </c>
      <c r="G9" t="s">
        <v>33</v>
      </c>
      <c r="H9" s="2">
        <v>7450000</v>
      </c>
      <c r="I9" s="2">
        <v>0</v>
      </c>
      <c r="J9" s="2">
        <f t="shared" si="1"/>
        <v>0</v>
      </c>
      <c r="K9" s="1">
        <v>39590</v>
      </c>
      <c r="L9" s="1">
        <v>39599</v>
      </c>
      <c r="M9" s="9">
        <f t="shared" si="2"/>
        <v>6</v>
      </c>
      <c r="N9" s="10">
        <f t="shared" si="3"/>
        <v>0.2</v>
      </c>
      <c r="O9" s="9">
        <v>15</v>
      </c>
      <c r="P9" s="11">
        <v>30</v>
      </c>
      <c r="Q9" s="11">
        <f t="shared" si="4"/>
        <v>3</v>
      </c>
      <c r="R9" s="10">
        <f t="shared" si="5"/>
        <v>0.1</v>
      </c>
      <c r="S9" s="2">
        <f t="shared" si="6"/>
        <v>0</v>
      </c>
    </row>
    <row r="10" spans="1:22">
      <c r="A10" t="s">
        <v>7</v>
      </c>
      <c r="B10" t="s">
        <v>8</v>
      </c>
      <c r="C10">
        <v>100115</v>
      </c>
      <c r="D10" s="1">
        <v>39585</v>
      </c>
      <c r="E10" s="1">
        <f t="shared" si="0"/>
        <v>39595</v>
      </c>
      <c r="F10" t="s">
        <v>14</v>
      </c>
      <c r="G10" t="s">
        <v>40</v>
      </c>
      <c r="H10" s="2">
        <v>3720000</v>
      </c>
      <c r="I10" s="2">
        <v>0</v>
      </c>
      <c r="J10" s="2">
        <f t="shared" si="1"/>
        <v>0</v>
      </c>
      <c r="K10" s="2" t="s">
        <v>57</v>
      </c>
      <c r="L10" s="1">
        <v>39599</v>
      </c>
      <c r="M10" s="9">
        <f t="shared" si="2"/>
        <v>4</v>
      </c>
      <c r="N10" s="10">
        <f t="shared" si="3"/>
        <v>0.13333333333333333</v>
      </c>
      <c r="O10" s="9">
        <v>15</v>
      </c>
      <c r="P10" s="11">
        <v>30</v>
      </c>
      <c r="Q10" s="11">
        <f t="shared" si="4"/>
        <v>3</v>
      </c>
      <c r="R10" s="10">
        <f t="shared" si="5"/>
        <v>0.1</v>
      </c>
      <c r="S10" s="2">
        <f t="shared" si="6"/>
        <v>0</v>
      </c>
    </row>
    <row r="11" spans="1:22">
      <c r="A11" t="s">
        <v>7</v>
      </c>
      <c r="B11" t="s">
        <v>8</v>
      </c>
      <c r="C11">
        <v>100122</v>
      </c>
      <c r="D11" s="1">
        <v>39609</v>
      </c>
      <c r="E11" s="1">
        <f t="shared" si="0"/>
        <v>39619</v>
      </c>
      <c r="F11" t="s">
        <v>13</v>
      </c>
      <c r="G11" t="s">
        <v>26</v>
      </c>
      <c r="H11" s="2">
        <v>620000</v>
      </c>
      <c r="I11" s="2">
        <v>0</v>
      </c>
      <c r="J11" s="2">
        <f t="shared" si="1"/>
        <v>0</v>
      </c>
      <c r="K11" s="1">
        <v>39611</v>
      </c>
      <c r="L11" s="1">
        <v>39629</v>
      </c>
      <c r="M11" s="9">
        <f t="shared" si="2"/>
        <v>10</v>
      </c>
      <c r="N11" s="10">
        <f t="shared" si="3"/>
        <v>0.33333333333333331</v>
      </c>
      <c r="O11" s="9">
        <v>14</v>
      </c>
      <c r="P11" s="11">
        <v>30</v>
      </c>
      <c r="Q11" s="11">
        <f t="shared" si="4"/>
        <v>3</v>
      </c>
      <c r="R11" s="10">
        <f t="shared" si="5"/>
        <v>0.1</v>
      </c>
      <c r="S11" s="2">
        <f t="shared" si="6"/>
        <v>0</v>
      </c>
    </row>
    <row r="12" spans="1:22">
      <c r="A12" t="s">
        <v>7</v>
      </c>
      <c r="B12" t="s">
        <v>8</v>
      </c>
      <c r="C12">
        <v>100123</v>
      </c>
      <c r="D12" s="1">
        <v>39615</v>
      </c>
      <c r="E12" s="1">
        <f t="shared" si="0"/>
        <v>39625</v>
      </c>
      <c r="F12" t="s">
        <v>12</v>
      </c>
      <c r="G12" t="s">
        <v>34</v>
      </c>
      <c r="H12" s="2">
        <v>7450000</v>
      </c>
      <c r="I12" s="2">
        <v>0</v>
      </c>
      <c r="J12" s="2">
        <f t="shared" si="1"/>
        <v>0</v>
      </c>
      <c r="K12" s="1">
        <v>39623</v>
      </c>
      <c r="L12" s="1">
        <v>39629</v>
      </c>
      <c r="M12" s="9">
        <f t="shared" si="2"/>
        <v>4</v>
      </c>
      <c r="N12" s="10">
        <f t="shared" si="3"/>
        <v>0.13333333333333333</v>
      </c>
      <c r="O12" s="9">
        <v>14</v>
      </c>
      <c r="P12" s="11">
        <v>30</v>
      </c>
      <c r="Q12" s="11">
        <f t="shared" si="4"/>
        <v>3</v>
      </c>
      <c r="R12" s="10">
        <f t="shared" si="5"/>
        <v>0.1</v>
      </c>
      <c r="S12" s="2">
        <f t="shared" si="6"/>
        <v>0</v>
      </c>
    </row>
    <row r="13" spans="1:22">
      <c r="A13" t="s">
        <v>7</v>
      </c>
      <c r="B13" t="s">
        <v>8</v>
      </c>
      <c r="C13">
        <v>100124</v>
      </c>
      <c r="D13" s="1">
        <v>39615</v>
      </c>
      <c r="E13" s="1">
        <f t="shared" si="0"/>
        <v>39625</v>
      </c>
      <c r="F13" t="s">
        <v>14</v>
      </c>
      <c r="G13" t="s">
        <v>41</v>
      </c>
      <c r="H13" s="2">
        <v>7440000</v>
      </c>
      <c r="I13" s="2">
        <v>0</v>
      </c>
      <c r="J13" s="2">
        <f t="shared" si="1"/>
        <v>0</v>
      </c>
      <c r="K13" s="1">
        <v>39626</v>
      </c>
      <c r="L13" s="1">
        <v>39629</v>
      </c>
      <c r="M13" s="9">
        <f t="shared" si="2"/>
        <v>4</v>
      </c>
      <c r="N13" s="10">
        <f t="shared" si="3"/>
        <v>0.13333333333333333</v>
      </c>
      <c r="O13" s="9">
        <v>14</v>
      </c>
      <c r="P13" s="11">
        <v>30</v>
      </c>
      <c r="Q13" s="11">
        <f t="shared" si="4"/>
        <v>3</v>
      </c>
      <c r="R13" s="10">
        <f t="shared" si="5"/>
        <v>0.1</v>
      </c>
      <c r="S13" s="2">
        <f t="shared" si="6"/>
        <v>0</v>
      </c>
    </row>
    <row r="14" spans="1:22">
      <c r="A14" t="s">
        <v>7</v>
      </c>
      <c r="B14" t="s">
        <v>8</v>
      </c>
      <c r="C14">
        <v>100156</v>
      </c>
      <c r="D14" s="1">
        <v>39644</v>
      </c>
      <c r="E14" s="1">
        <f t="shared" si="0"/>
        <v>39654</v>
      </c>
      <c r="F14" t="s">
        <v>14</v>
      </c>
      <c r="G14" t="s">
        <v>42</v>
      </c>
      <c r="H14" s="2">
        <v>7440000</v>
      </c>
      <c r="I14" s="2">
        <v>0</v>
      </c>
      <c r="J14" s="2">
        <f t="shared" si="1"/>
        <v>0</v>
      </c>
      <c r="K14" s="1">
        <v>39657</v>
      </c>
      <c r="L14" s="1">
        <v>39660</v>
      </c>
      <c r="M14" s="9">
        <f t="shared" si="2"/>
        <v>6</v>
      </c>
      <c r="N14" s="10">
        <f t="shared" si="3"/>
        <v>0.2</v>
      </c>
      <c r="O14" s="9">
        <v>13</v>
      </c>
      <c r="P14" s="11">
        <v>30</v>
      </c>
      <c r="Q14" s="11">
        <f t="shared" si="4"/>
        <v>3</v>
      </c>
      <c r="R14" s="10">
        <f t="shared" si="5"/>
        <v>0.1</v>
      </c>
      <c r="S14" s="2">
        <f t="shared" si="6"/>
        <v>0</v>
      </c>
    </row>
    <row r="15" spans="1:22">
      <c r="A15" t="s">
        <v>7</v>
      </c>
      <c r="B15" t="s">
        <v>8</v>
      </c>
      <c r="C15">
        <v>100160</v>
      </c>
      <c r="D15" s="1">
        <v>39650</v>
      </c>
      <c r="E15" s="1">
        <f t="shared" si="0"/>
        <v>39660</v>
      </c>
      <c r="F15" t="s">
        <v>15</v>
      </c>
      <c r="G15" t="s">
        <v>37</v>
      </c>
      <c r="H15" s="2">
        <v>2208214.2200000002</v>
      </c>
      <c r="I15" s="2">
        <v>0</v>
      </c>
      <c r="J15" s="2">
        <f>+I15+2208214.22</f>
        <v>2208214.2200000002</v>
      </c>
      <c r="K15" s="2"/>
      <c r="L15" s="1">
        <v>39660</v>
      </c>
      <c r="M15" s="9">
        <f t="shared" si="2"/>
        <v>0</v>
      </c>
      <c r="N15" s="10">
        <f t="shared" si="3"/>
        <v>0</v>
      </c>
      <c r="O15" s="9">
        <v>13</v>
      </c>
      <c r="P15" s="11">
        <v>30</v>
      </c>
      <c r="Q15" s="11">
        <f t="shared" si="4"/>
        <v>3</v>
      </c>
      <c r="R15" s="10">
        <f t="shared" si="5"/>
        <v>0.1</v>
      </c>
      <c r="S15" s="2">
        <f t="shared" si="6"/>
        <v>289276.06282000005</v>
      </c>
    </row>
    <row r="16" spans="1:22">
      <c r="A16" t="s">
        <v>9</v>
      </c>
      <c r="B16" t="s">
        <v>8</v>
      </c>
      <c r="C16">
        <v>100174</v>
      </c>
      <c r="D16" s="1">
        <v>39675</v>
      </c>
      <c r="E16" s="1">
        <f t="shared" si="0"/>
        <v>39685</v>
      </c>
      <c r="F16" t="s">
        <v>14</v>
      </c>
      <c r="G16" t="s">
        <v>43</v>
      </c>
      <c r="H16" s="2">
        <v>7440000</v>
      </c>
      <c r="I16" s="2">
        <v>2134820.2200000002</v>
      </c>
      <c r="J16" s="2">
        <f>+I16-2134820.22</f>
        <v>0</v>
      </c>
      <c r="K16" s="2" t="s">
        <v>58</v>
      </c>
      <c r="L16" s="1">
        <v>39691</v>
      </c>
      <c r="M16" s="9">
        <f t="shared" si="2"/>
        <v>6</v>
      </c>
      <c r="N16" s="10">
        <f t="shared" si="3"/>
        <v>0.2</v>
      </c>
      <c r="O16" s="9">
        <v>12</v>
      </c>
      <c r="P16" s="11">
        <v>30</v>
      </c>
      <c r="Q16" s="11">
        <f t="shared" si="4"/>
        <v>3</v>
      </c>
      <c r="R16" s="10">
        <f t="shared" si="5"/>
        <v>0.1</v>
      </c>
      <c r="S16" s="2">
        <f t="shared" si="6"/>
        <v>0</v>
      </c>
    </row>
    <row r="17" spans="1:19">
      <c r="A17" t="s">
        <v>7</v>
      </c>
      <c r="B17" t="s">
        <v>8</v>
      </c>
      <c r="C17">
        <v>100177</v>
      </c>
      <c r="D17" s="1">
        <v>39682</v>
      </c>
      <c r="E17" s="1">
        <f t="shared" si="0"/>
        <v>39692</v>
      </c>
      <c r="F17" t="s">
        <v>13</v>
      </c>
      <c r="G17" t="s">
        <v>27</v>
      </c>
      <c r="H17" s="2">
        <v>620000</v>
      </c>
      <c r="I17" s="2">
        <v>0</v>
      </c>
      <c r="J17" s="2">
        <f>+I17</f>
        <v>0</v>
      </c>
      <c r="K17" s="1">
        <v>39800</v>
      </c>
      <c r="L17" s="1">
        <v>39721</v>
      </c>
      <c r="M17" s="9">
        <f t="shared" si="2"/>
        <v>29</v>
      </c>
      <c r="N17" s="10">
        <f t="shared" si="3"/>
        <v>0.96666666666666667</v>
      </c>
      <c r="O17" s="9">
        <v>11</v>
      </c>
      <c r="P17" s="11">
        <v>30</v>
      </c>
      <c r="Q17" s="11">
        <f t="shared" si="4"/>
        <v>3</v>
      </c>
      <c r="R17" s="10">
        <f t="shared" si="5"/>
        <v>0.1</v>
      </c>
      <c r="S17" s="2">
        <f t="shared" si="6"/>
        <v>0</v>
      </c>
    </row>
    <row r="18" spans="1:19">
      <c r="A18" t="s">
        <v>9</v>
      </c>
      <c r="B18" t="s">
        <v>10</v>
      </c>
      <c r="C18">
        <v>100191</v>
      </c>
      <c r="D18" s="1">
        <v>39715</v>
      </c>
      <c r="E18" s="1">
        <f t="shared" si="0"/>
        <v>39725</v>
      </c>
      <c r="F18" t="s">
        <v>15</v>
      </c>
      <c r="G18" t="s">
        <v>38</v>
      </c>
      <c r="H18" s="2">
        <v>-641352.80000000005</v>
      </c>
      <c r="I18" s="2">
        <v>-641352.80000000005</v>
      </c>
      <c r="J18" s="2">
        <f>+I18</f>
        <v>-641352.80000000005</v>
      </c>
      <c r="K18" s="2"/>
      <c r="L18" s="1">
        <v>39752</v>
      </c>
      <c r="M18" s="9">
        <f t="shared" si="2"/>
        <v>27</v>
      </c>
      <c r="N18" s="10">
        <f t="shared" si="3"/>
        <v>0.9</v>
      </c>
      <c r="O18" s="9">
        <v>10</v>
      </c>
      <c r="P18" s="11">
        <v>30</v>
      </c>
      <c r="Q18" s="11">
        <f t="shared" si="4"/>
        <v>3</v>
      </c>
      <c r="R18" s="10">
        <f t="shared" si="5"/>
        <v>0.1</v>
      </c>
      <c r="S18" s="2">
        <f t="shared" si="6"/>
        <v>-70548.808000000019</v>
      </c>
    </row>
    <row r="19" spans="1:19">
      <c r="A19" t="s">
        <v>7</v>
      </c>
      <c r="B19" t="s">
        <v>8</v>
      </c>
      <c r="C19">
        <v>100215</v>
      </c>
      <c r="D19" s="1">
        <v>39791</v>
      </c>
      <c r="E19" s="1">
        <f t="shared" si="0"/>
        <v>39801</v>
      </c>
      <c r="F19" t="s">
        <v>12</v>
      </c>
      <c r="G19" t="s">
        <v>35</v>
      </c>
      <c r="H19" s="2">
        <v>3725000</v>
      </c>
      <c r="I19" s="2">
        <v>0</v>
      </c>
      <c r="J19" s="2">
        <f>+I19</f>
        <v>0</v>
      </c>
      <c r="K19" s="1">
        <v>39799</v>
      </c>
      <c r="L19" s="1">
        <v>39813</v>
      </c>
      <c r="M19" s="9">
        <f t="shared" si="2"/>
        <v>12</v>
      </c>
      <c r="N19" s="10">
        <f t="shared" si="3"/>
        <v>0.4</v>
      </c>
      <c r="O19" s="9">
        <v>8</v>
      </c>
      <c r="P19" s="11">
        <v>30</v>
      </c>
      <c r="Q19" s="11">
        <f t="shared" si="4"/>
        <v>3</v>
      </c>
      <c r="R19" s="10">
        <f t="shared" si="5"/>
        <v>0.1</v>
      </c>
      <c r="S19" s="2">
        <f t="shared" si="6"/>
        <v>0</v>
      </c>
    </row>
    <row r="20" spans="1:19">
      <c r="A20" t="s">
        <v>9</v>
      </c>
      <c r="B20" t="s">
        <v>8</v>
      </c>
      <c r="C20">
        <v>100271</v>
      </c>
      <c r="D20" s="1">
        <v>39825</v>
      </c>
      <c r="E20" s="1">
        <f t="shared" si="0"/>
        <v>39835</v>
      </c>
      <c r="F20" t="s">
        <v>16</v>
      </c>
      <c r="G20" t="s">
        <v>46</v>
      </c>
      <c r="H20" s="2">
        <v>13200.08</v>
      </c>
      <c r="I20" s="2">
        <v>13200.08</v>
      </c>
      <c r="J20" s="2">
        <f>+I20-13200.08</f>
        <v>0</v>
      </c>
      <c r="K20" s="2"/>
      <c r="L20" s="1">
        <v>39844</v>
      </c>
      <c r="M20" s="9">
        <f t="shared" si="2"/>
        <v>9</v>
      </c>
      <c r="N20" s="10">
        <f t="shared" si="3"/>
        <v>0.3</v>
      </c>
      <c r="O20" s="9">
        <v>7</v>
      </c>
      <c r="P20" s="11">
        <v>30</v>
      </c>
      <c r="Q20" s="11">
        <f t="shared" si="4"/>
        <v>3</v>
      </c>
      <c r="R20" s="10">
        <f t="shared" si="5"/>
        <v>0.1</v>
      </c>
      <c r="S20" s="2">
        <f t="shared" si="6"/>
        <v>0</v>
      </c>
    </row>
    <row r="21" spans="1:19">
      <c r="A21" t="s">
        <v>9</v>
      </c>
      <c r="B21" t="s">
        <v>8</v>
      </c>
      <c r="C21">
        <v>100273</v>
      </c>
      <c r="D21" s="1">
        <v>39843</v>
      </c>
      <c r="E21" s="1">
        <f t="shared" si="0"/>
        <v>39853</v>
      </c>
      <c r="F21" t="s">
        <v>16</v>
      </c>
      <c r="G21" t="s">
        <v>46</v>
      </c>
      <c r="H21" s="2">
        <v>86240</v>
      </c>
      <c r="I21" s="2">
        <v>86240</v>
      </c>
      <c r="J21" s="2">
        <f>+I21-60193.92</f>
        <v>26046.080000000002</v>
      </c>
      <c r="K21" s="2"/>
      <c r="L21" s="1">
        <v>39872</v>
      </c>
      <c r="M21" s="9">
        <f t="shared" si="2"/>
        <v>19</v>
      </c>
      <c r="N21" s="10">
        <f t="shared" si="3"/>
        <v>0.6333333333333333</v>
      </c>
      <c r="O21" s="9">
        <v>6</v>
      </c>
      <c r="P21" s="11">
        <v>30</v>
      </c>
      <c r="Q21" s="11">
        <f t="shared" si="4"/>
        <v>3</v>
      </c>
      <c r="R21" s="10">
        <f t="shared" si="5"/>
        <v>0.1</v>
      </c>
      <c r="S21" s="2">
        <f t="shared" si="6"/>
        <v>1753.7693866666666</v>
      </c>
    </row>
    <row r="22" spans="1:19">
      <c r="A22" t="s">
        <v>7</v>
      </c>
      <c r="B22" t="s">
        <v>8</v>
      </c>
      <c r="C22">
        <v>100283</v>
      </c>
      <c r="D22" s="1">
        <v>39848</v>
      </c>
      <c r="E22" s="1">
        <f t="shared" si="0"/>
        <v>39858</v>
      </c>
      <c r="F22" t="s">
        <v>16</v>
      </c>
      <c r="G22" t="s">
        <v>46</v>
      </c>
      <c r="H22" s="2">
        <v>7566.95</v>
      </c>
      <c r="I22" s="2">
        <v>0</v>
      </c>
      <c r="J22" s="2">
        <f t="shared" ref="J22:J36" si="7">+I22</f>
        <v>0</v>
      </c>
      <c r="K22" s="1">
        <v>39849</v>
      </c>
      <c r="L22" s="1">
        <v>39872</v>
      </c>
      <c r="M22" s="9">
        <f t="shared" si="2"/>
        <v>14</v>
      </c>
      <c r="N22" s="10">
        <f t="shared" si="3"/>
        <v>0.46666666666666667</v>
      </c>
      <c r="O22" s="9">
        <v>6</v>
      </c>
      <c r="P22" s="11">
        <v>30</v>
      </c>
      <c r="Q22" s="11">
        <f t="shared" si="4"/>
        <v>3</v>
      </c>
      <c r="R22" s="10">
        <f t="shared" si="5"/>
        <v>0.1</v>
      </c>
      <c r="S22" s="2">
        <f t="shared" si="6"/>
        <v>0</v>
      </c>
    </row>
    <row r="23" spans="1:19">
      <c r="A23" t="s">
        <v>9</v>
      </c>
      <c r="B23" t="s">
        <v>8</v>
      </c>
      <c r="C23">
        <v>100319</v>
      </c>
      <c r="D23" s="1">
        <v>39903</v>
      </c>
      <c r="E23" s="1">
        <f t="shared" si="0"/>
        <v>39913</v>
      </c>
      <c r="F23" t="s">
        <v>16</v>
      </c>
      <c r="G23" t="s">
        <v>46</v>
      </c>
      <c r="H23" s="2">
        <v>52700.74</v>
      </c>
      <c r="I23" s="2">
        <v>52700.74</v>
      </c>
      <c r="J23" s="2">
        <f t="shared" si="7"/>
        <v>52700.74</v>
      </c>
      <c r="K23" s="2"/>
      <c r="L23" s="1">
        <v>39933</v>
      </c>
      <c r="M23" s="9">
        <f t="shared" si="2"/>
        <v>20</v>
      </c>
      <c r="N23" s="10">
        <f t="shared" si="3"/>
        <v>0.66666666666666663</v>
      </c>
      <c r="O23" s="9">
        <v>4</v>
      </c>
      <c r="P23" s="11">
        <v>30</v>
      </c>
      <c r="Q23" s="11">
        <f t="shared" si="4"/>
        <v>3</v>
      </c>
      <c r="R23" s="10">
        <f t="shared" si="5"/>
        <v>0.1</v>
      </c>
      <c r="S23" s="2">
        <f t="shared" si="6"/>
        <v>2512.0686066666667</v>
      </c>
    </row>
    <row r="24" spans="1:19">
      <c r="A24" t="s">
        <v>9</v>
      </c>
      <c r="B24" t="s">
        <v>8</v>
      </c>
      <c r="C24">
        <v>100296</v>
      </c>
      <c r="D24" s="1">
        <v>39934</v>
      </c>
      <c r="E24" s="1">
        <f t="shared" si="0"/>
        <v>39944</v>
      </c>
      <c r="F24" t="s">
        <v>13</v>
      </c>
      <c r="G24" t="s">
        <v>28</v>
      </c>
      <c r="H24" s="2">
        <v>310000</v>
      </c>
      <c r="I24" s="2">
        <v>310000</v>
      </c>
      <c r="J24" s="2">
        <f t="shared" si="7"/>
        <v>310000</v>
      </c>
      <c r="K24" s="2"/>
      <c r="L24" s="1">
        <v>39964</v>
      </c>
      <c r="M24" s="9">
        <f t="shared" si="2"/>
        <v>20</v>
      </c>
      <c r="N24" s="10">
        <f t="shared" si="3"/>
        <v>0.66666666666666663</v>
      </c>
      <c r="O24" s="9">
        <v>3</v>
      </c>
      <c r="P24" s="11">
        <v>30</v>
      </c>
      <c r="Q24" s="11">
        <f t="shared" si="4"/>
        <v>3</v>
      </c>
      <c r="R24" s="10">
        <f t="shared" si="5"/>
        <v>0.1</v>
      </c>
      <c r="S24" s="2">
        <f t="shared" si="6"/>
        <v>11676.666666666668</v>
      </c>
    </row>
    <row r="25" spans="1:19">
      <c r="A25" t="s">
        <v>9</v>
      </c>
      <c r="B25" t="s">
        <v>8</v>
      </c>
      <c r="C25">
        <v>100356</v>
      </c>
      <c r="D25" s="1">
        <v>39964</v>
      </c>
      <c r="E25" s="1">
        <f t="shared" si="0"/>
        <v>39974</v>
      </c>
      <c r="F25" t="s">
        <v>16</v>
      </c>
      <c r="G25" t="s">
        <v>46</v>
      </c>
      <c r="H25" s="2">
        <v>168066.46</v>
      </c>
      <c r="I25" s="2">
        <v>168066.46</v>
      </c>
      <c r="J25" s="2">
        <f t="shared" si="7"/>
        <v>168066.46</v>
      </c>
      <c r="L25" s="1">
        <v>39994</v>
      </c>
      <c r="M25" s="9">
        <f t="shared" si="2"/>
        <v>20</v>
      </c>
      <c r="N25" s="10">
        <f t="shared" si="3"/>
        <v>0.66666666666666663</v>
      </c>
      <c r="O25" s="9">
        <v>2</v>
      </c>
      <c r="P25" s="11">
        <v>30</v>
      </c>
      <c r="Q25" s="11">
        <f t="shared" si="4"/>
        <v>3</v>
      </c>
      <c r="R25" s="10">
        <f t="shared" si="5"/>
        <v>0.1</v>
      </c>
      <c r="S25" s="2">
        <f t="shared" si="6"/>
        <v>4649.8387266666659</v>
      </c>
    </row>
    <row r="26" spans="1:19">
      <c r="A26" t="s">
        <v>9</v>
      </c>
      <c r="B26" t="s">
        <v>8</v>
      </c>
      <c r="C26">
        <v>100357</v>
      </c>
      <c r="D26" s="1">
        <v>39964</v>
      </c>
      <c r="E26" s="1">
        <f t="shared" si="0"/>
        <v>39974</v>
      </c>
      <c r="F26" t="s">
        <v>17</v>
      </c>
      <c r="G26" t="s">
        <v>45</v>
      </c>
      <c r="H26" s="2">
        <v>84902.05</v>
      </c>
      <c r="I26" s="2">
        <v>84902.05</v>
      </c>
      <c r="J26" s="2">
        <f t="shared" si="7"/>
        <v>84902.05</v>
      </c>
      <c r="L26" s="1">
        <v>39994</v>
      </c>
      <c r="M26" s="9">
        <f t="shared" si="2"/>
        <v>20</v>
      </c>
      <c r="N26" s="10">
        <f t="shared" si="3"/>
        <v>0.66666666666666663</v>
      </c>
      <c r="O26" s="9">
        <v>2</v>
      </c>
      <c r="P26" s="11">
        <v>30</v>
      </c>
      <c r="Q26" s="11">
        <f t="shared" si="4"/>
        <v>3</v>
      </c>
      <c r="R26" s="10">
        <f t="shared" si="5"/>
        <v>0.1</v>
      </c>
      <c r="S26" s="2">
        <f t="shared" si="6"/>
        <v>2348.9567166666666</v>
      </c>
    </row>
    <row r="27" spans="1:19">
      <c r="A27" t="s">
        <v>9</v>
      </c>
      <c r="B27" t="s">
        <v>8</v>
      </c>
      <c r="C27">
        <v>100358</v>
      </c>
      <c r="D27" s="1">
        <v>39972</v>
      </c>
      <c r="E27" s="1">
        <f t="shared" si="0"/>
        <v>39982</v>
      </c>
      <c r="F27" t="s">
        <v>18</v>
      </c>
      <c r="G27" t="s">
        <v>36</v>
      </c>
      <c r="H27" s="2">
        <v>92160</v>
      </c>
      <c r="I27" s="2">
        <v>92160</v>
      </c>
      <c r="J27" s="2">
        <f t="shared" si="7"/>
        <v>92160</v>
      </c>
      <c r="K27" s="1"/>
      <c r="L27" s="1">
        <v>39994</v>
      </c>
      <c r="M27" s="9">
        <f t="shared" si="2"/>
        <v>12</v>
      </c>
      <c r="N27" s="10">
        <f t="shared" si="3"/>
        <v>0.4</v>
      </c>
      <c r="O27" s="9">
        <v>2</v>
      </c>
      <c r="P27" s="11">
        <v>30</v>
      </c>
      <c r="Q27" s="11">
        <f t="shared" si="4"/>
        <v>3</v>
      </c>
      <c r="R27" s="10">
        <f t="shared" si="5"/>
        <v>0.1</v>
      </c>
      <c r="S27" s="2">
        <f t="shared" si="6"/>
        <v>2304</v>
      </c>
    </row>
    <row r="28" spans="1:19">
      <c r="A28" t="s">
        <v>9</v>
      </c>
      <c r="B28" t="s">
        <v>8</v>
      </c>
      <c r="C28">
        <v>111654</v>
      </c>
      <c r="D28" s="1">
        <v>39987</v>
      </c>
      <c r="E28" s="1">
        <f>+D28+2</f>
        <v>39989</v>
      </c>
      <c r="F28" s="1" t="s">
        <v>20</v>
      </c>
      <c r="G28" t="s">
        <v>59</v>
      </c>
      <c r="H28" s="2">
        <v>170527.44</v>
      </c>
      <c r="I28" s="2">
        <v>170527.44</v>
      </c>
      <c r="J28" s="2">
        <f t="shared" si="7"/>
        <v>170527.44</v>
      </c>
      <c r="L28" s="1">
        <v>39994</v>
      </c>
      <c r="M28" s="9">
        <f t="shared" si="2"/>
        <v>5</v>
      </c>
      <c r="N28" s="10">
        <f t="shared" si="3"/>
        <v>0.16666666666666666</v>
      </c>
      <c r="O28" s="9">
        <v>2</v>
      </c>
      <c r="P28" s="11">
        <v>30</v>
      </c>
      <c r="Q28" s="11">
        <f t="shared" si="4"/>
        <v>3</v>
      </c>
      <c r="R28" s="10">
        <f t="shared" si="5"/>
        <v>0.1</v>
      </c>
      <c r="S28" s="2">
        <f t="shared" si="6"/>
        <v>3865.2886400000002</v>
      </c>
    </row>
    <row r="29" spans="1:19">
      <c r="A29" t="s">
        <v>9</v>
      </c>
      <c r="B29" t="s">
        <v>8</v>
      </c>
      <c r="C29">
        <v>111660</v>
      </c>
      <c r="D29" s="1">
        <v>39989</v>
      </c>
      <c r="E29" s="1">
        <f>+D29+2</f>
        <v>39991</v>
      </c>
      <c r="F29" s="1" t="s">
        <v>20</v>
      </c>
      <c r="G29" t="s">
        <v>61</v>
      </c>
      <c r="H29" s="2">
        <v>304893.32</v>
      </c>
      <c r="I29" s="2">
        <v>304893.32</v>
      </c>
      <c r="J29" s="2">
        <f t="shared" si="7"/>
        <v>304893.32</v>
      </c>
      <c r="L29" s="1">
        <v>39994</v>
      </c>
      <c r="M29" s="9">
        <f t="shared" si="2"/>
        <v>3</v>
      </c>
      <c r="N29" s="10">
        <f t="shared" si="3"/>
        <v>0.1</v>
      </c>
      <c r="O29" s="9">
        <v>2</v>
      </c>
      <c r="P29" s="11">
        <v>30</v>
      </c>
      <c r="Q29" s="11">
        <f t="shared" si="4"/>
        <v>3</v>
      </c>
      <c r="R29" s="10">
        <f t="shared" si="5"/>
        <v>0.1</v>
      </c>
      <c r="S29" s="2">
        <f t="shared" si="6"/>
        <v>6707.6530400000011</v>
      </c>
    </row>
    <row r="30" spans="1:19">
      <c r="A30" t="s">
        <v>9</v>
      </c>
      <c r="B30" t="s">
        <v>8</v>
      </c>
      <c r="C30">
        <v>111727</v>
      </c>
      <c r="D30" s="1">
        <v>39994</v>
      </c>
      <c r="E30" s="1">
        <f>+D30+2</f>
        <v>39996</v>
      </c>
      <c r="F30" s="1" t="s">
        <v>20</v>
      </c>
      <c r="G30" t="s">
        <v>60</v>
      </c>
      <c r="H30" s="2">
        <v>237538.41</v>
      </c>
      <c r="I30" s="2">
        <v>237538.41</v>
      </c>
      <c r="J30" s="2">
        <f t="shared" si="7"/>
        <v>237538.41</v>
      </c>
      <c r="L30" s="1">
        <v>40025</v>
      </c>
      <c r="M30" s="9">
        <f t="shared" si="2"/>
        <v>29</v>
      </c>
      <c r="N30" s="10">
        <f t="shared" si="3"/>
        <v>0.96666666666666667</v>
      </c>
      <c r="O30" s="9">
        <v>1</v>
      </c>
      <c r="P30" s="11">
        <v>30</v>
      </c>
      <c r="Q30" s="11">
        <f t="shared" si="4"/>
        <v>3</v>
      </c>
      <c r="R30" s="10">
        <f t="shared" si="5"/>
        <v>0.1</v>
      </c>
      <c r="S30" s="2">
        <f t="shared" si="6"/>
        <v>4909.1271399999996</v>
      </c>
    </row>
    <row r="31" spans="1:19">
      <c r="A31" t="s">
        <v>9</v>
      </c>
      <c r="B31" t="s">
        <v>8</v>
      </c>
      <c r="C31">
        <v>100372</v>
      </c>
      <c r="D31" s="1">
        <v>39987</v>
      </c>
      <c r="E31" s="1">
        <f>+D31+10</f>
        <v>39997</v>
      </c>
      <c r="F31" t="s">
        <v>16</v>
      </c>
      <c r="G31" t="s">
        <v>46</v>
      </c>
      <c r="H31" s="2">
        <v>1955.83</v>
      </c>
      <c r="I31" s="2">
        <v>1955.83</v>
      </c>
      <c r="J31" s="2">
        <f t="shared" si="7"/>
        <v>1955.83</v>
      </c>
      <c r="L31" s="1">
        <v>40025</v>
      </c>
      <c r="M31" s="9">
        <f t="shared" si="2"/>
        <v>28</v>
      </c>
      <c r="N31" s="10">
        <f t="shared" si="3"/>
        <v>0.93333333333333335</v>
      </c>
      <c r="O31" s="9">
        <v>1</v>
      </c>
      <c r="P31" s="11">
        <v>30</v>
      </c>
      <c r="Q31" s="11">
        <f t="shared" si="4"/>
        <v>3</v>
      </c>
      <c r="R31" s="10">
        <f t="shared" si="5"/>
        <v>0.1</v>
      </c>
      <c r="S31" s="2">
        <f t="shared" si="6"/>
        <v>39.768543333333334</v>
      </c>
    </row>
    <row r="32" spans="1:19">
      <c r="A32" t="s">
        <v>9</v>
      </c>
      <c r="B32" t="s">
        <v>8</v>
      </c>
      <c r="C32">
        <v>100373</v>
      </c>
      <c r="D32" s="1">
        <v>39987</v>
      </c>
      <c r="E32" s="1">
        <f>+D32+10</f>
        <v>39997</v>
      </c>
      <c r="F32" t="s">
        <v>19</v>
      </c>
      <c r="G32" t="s">
        <v>45</v>
      </c>
      <c r="H32" s="2">
        <v>6389.79</v>
      </c>
      <c r="I32" s="2">
        <v>6389.79</v>
      </c>
      <c r="J32" s="2">
        <f t="shared" si="7"/>
        <v>6389.79</v>
      </c>
      <c r="L32" s="1">
        <v>40025</v>
      </c>
      <c r="M32" s="9">
        <f t="shared" si="2"/>
        <v>28</v>
      </c>
      <c r="N32" s="10">
        <f t="shared" si="3"/>
        <v>0.93333333333333335</v>
      </c>
      <c r="O32" s="9">
        <v>1</v>
      </c>
      <c r="P32" s="11">
        <v>30</v>
      </c>
      <c r="Q32" s="11">
        <f t="shared" si="4"/>
        <v>3</v>
      </c>
      <c r="R32" s="10">
        <f t="shared" si="5"/>
        <v>0.1</v>
      </c>
      <c r="S32" s="2">
        <f t="shared" si="6"/>
        <v>129.92573000000002</v>
      </c>
    </row>
    <row r="33" spans="1:19">
      <c r="A33" t="s">
        <v>9</v>
      </c>
      <c r="B33" t="s">
        <v>8</v>
      </c>
      <c r="C33">
        <v>100392</v>
      </c>
      <c r="D33" s="1">
        <v>40011</v>
      </c>
      <c r="E33" s="1">
        <f>+D33+10</f>
        <v>40021</v>
      </c>
      <c r="F33" t="s">
        <v>16</v>
      </c>
      <c r="G33" t="s">
        <v>46</v>
      </c>
      <c r="H33" s="2">
        <v>31707.5</v>
      </c>
      <c r="I33" s="2">
        <v>31707.5</v>
      </c>
      <c r="J33" s="2">
        <f t="shared" si="7"/>
        <v>31707.5</v>
      </c>
      <c r="L33" s="1">
        <v>40025</v>
      </c>
      <c r="M33" s="9">
        <f t="shared" si="2"/>
        <v>4</v>
      </c>
      <c r="N33" s="10">
        <f t="shared" si="3"/>
        <v>0.13333333333333333</v>
      </c>
      <c r="O33" s="9">
        <v>1</v>
      </c>
      <c r="P33" s="11">
        <v>30</v>
      </c>
      <c r="Q33" s="11">
        <f t="shared" si="4"/>
        <v>3</v>
      </c>
      <c r="R33" s="10">
        <f t="shared" si="5"/>
        <v>0.1</v>
      </c>
      <c r="S33" s="2">
        <f t="shared" si="6"/>
        <v>391.05916666666673</v>
      </c>
    </row>
    <row r="34" spans="1:19">
      <c r="A34" t="s">
        <v>9</v>
      </c>
      <c r="B34" t="s">
        <v>8</v>
      </c>
      <c r="C34">
        <v>100393</v>
      </c>
      <c r="D34" s="1">
        <v>40011</v>
      </c>
      <c r="E34" s="1">
        <f>+D34+10</f>
        <v>40021</v>
      </c>
      <c r="F34" t="s">
        <v>19</v>
      </c>
      <c r="G34" t="s">
        <v>45</v>
      </c>
      <c r="H34" s="2">
        <v>18613.05</v>
      </c>
      <c r="I34" s="2">
        <v>18613.05</v>
      </c>
      <c r="J34" s="2">
        <f t="shared" si="7"/>
        <v>18613.05</v>
      </c>
      <c r="K34" s="2"/>
      <c r="L34" s="1">
        <v>40025</v>
      </c>
      <c r="M34" s="9">
        <f t="shared" si="2"/>
        <v>4</v>
      </c>
      <c r="N34" s="10">
        <f t="shared" si="3"/>
        <v>0.13333333333333333</v>
      </c>
      <c r="O34" s="9">
        <v>1</v>
      </c>
      <c r="P34" s="11">
        <v>30</v>
      </c>
      <c r="Q34" s="11">
        <f t="shared" si="4"/>
        <v>3</v>
      </c>
      <c r="R34" s="10">
        <f t="shared" si="5"/>
        <v>0.1</v>
      </c>
      <c r="S34" s="2">
        <f t="shared" si="6"/>
        <v>229.56095000000002</v>
      </c>
    </row>
    <row r="35" spans="1:19">
      <c r="A35" t="s">
        <v>9</v>
      </c>
      <c r="B35" t="s">
        <v>8</v>
      </c>
      <c r="C35">
        <v>100360</v>
      </c>
      <c r="D35" s="1">
        <v>40021</v>
      </c>
      <c r="E35" s="1">
        <f>+D35+10</f>
        <v>40031</v>
      </c>
      <c r="F35" t="s">
        <v>14</v>
      </c>
      <c r="G35" t="s">
        <v>44</v>
      </c>
      <c r="H35" s="2">
        <v>3720000</v>
      </c>
      <c r="I35" s="2">
        <v>3720000</v>
      </c>
      <c r="J35" s="2">
        <f t="shared" si="7"/>
        <v>3720000</v>
      </c>
      <c r="K35" s="2"/>
      <c r="L35" s="1">
        <v>40056</v>
      </c>
      <c r="M35" s="9">
        <f t="shared" si="2"/>
        <v>25</v>
      </c>
      <c r="N35" s="10">
        <f t="shared" si="3"/>
        <v>0.83333333333333337</v>
      </c>
      <c r="O35" s="9">
        <v>0</v>
      </c>
      <c r="P35" s="11">
        <v>30</v>
      </c>
      <c r="Q35" s="11">
        <f t="shared" si="4"/>
        <v>3</v>
      </c>
      <c r="R35" s="10">
        <f t="shared" si="5"/>
        <v>0.1</v>
      </c>
      <c r="S35" s="2">
        <f t="shared" si="6"/>
        <v>34720</v>
      </c>
    </row>
    <row r="36" spans="1:19">
      <c r="C36" s="4" t="s">
        <v>21</v>
      </c>
      <c r="D36" s="1"/>
      <c r="E36" s="1"/>
      <c r="G36" t="s">
        <v>29</v>
      </c>
      <c r="H36" s="2">
        <v>155000</v>
      </c>
      <c r="I36" s="2">
        <v>155000</v>
      </c>
      <c r="J36" s="2">
        <f t="shared" si="7"/>
        <v>155000</v>
      </c>
      <c r="K36" s="2"/>
      <c r="L36" s="1"/>
      <c r="M36" s="9"/>
      <c r="N36" s="10"/>
      <c r="O36" s="9"/>
      <c r="P36" s="11"/>
      <c r="Q36" s="11"/>
      <c r="R36" s="10"/>
      <c r="S36" s="2">
        <f t="shared" si="6"/>
        <v>0</v>
      </c>
    </row>
    <row r="39" spans="1:19">
      <c r="H39" s="2">
        <f>SUM(H2:H38)</f>
        <v>80393323.039999977</v>
      </c>
      <c r="I39" s="2">
        <f>SUM(I2:I38)</f>
        <v>6947362.0899999999</v>
      </c>
      <c r="J39" s="2">
        <f>SUM(J2:J38)</f>
        <v>6947362.0899999999</v>
      </c>
      <c r="S39" s="2">
        <f>SUM(S2:S38)</f>
        <v>294964.93813333334</v>
      </c>
    </row>
  </sheetData>
  <phoneticPr fontId="3" type="noConversion"/>
  <pageMargins left="0.75" right="0.75" top="1" bottom="1" header="0.5" footer="0.5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Geno Interest Calc Open</vt:lpstr>
      <vt:lpstr>Geno Interest Calc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Joaquin Mavares</cp:lastModifiedBy>
  <dcterms:created xsi:type="dcterms:W3CDTF">2009-08-10T15:57:15Z</dcterms:created>
  <dcterms:modified xsi:type="dcterms:W3CDTF">2009-09-02T19:29:15Z</dcterms:modified>
</cp:coreProperties>
</file>